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42\Rede Engenharia\PROJETOS ATIVOS 2025\CALÇAMENTO BLOQUETE SEXTAVADOS- ENVIADOS LICITAÇÃO\RUAS PARA CALÇAMENTO EMENDA IMPOSITIVA- VALE\"/>
    </mc:Choice>
  </mc:AlternateContent>
  <xr:revisionPtr revIDLastSave="0" documentId="13_ncr:1_{70A39888-60B6-4ADD-B854-AD026D64CB66}" xr6:coauthVersionLast="47" xr6:coauthVersionMax="47" xr10:uidLastSave="{00000000-0000-0000-0000-000000000000}"/>
  <bookViews>
    <workbookView xWindow="-120" yWindow="-120" windowWidth="20730" windowHeight="11040" activeTab="3" xr2:uid="{00000000-000D-0000-FFFF-FFFF00000000}"/>
  </bookViews>
  <sheets>
    <sheet name="PLAN ORÇ" sheetId="6" r:id="rId1"/>
    <sheet name="MM CALC" sheetId="21" r:id="rId2"/>
    <sheet name="CRON" sheetId="7" r:id="rId3"/>
    <sheet name="BDI" sheetId="24" r:id="rId4"/>
  </sheets>
  <externalReferences>
    <externalReference r:id="rId5"/>
    <externalReference r:id="rId6"/>
  </externalReferences>
  <definedNames>
    <definedName name="_xlnm._FilterDatabase" localSheetId="2" hidden="1">CRON!$A$5:$G$5</definedName>
    <definedName name="_xlnm._FilterDatabase" localSheetId="1" hidden="1">'MM CALC'!$A$7:$G$31</definedName>
    <definedName name="_xlnm._FilterDatabase" localSheetId="0" hidden="1">'PLAN ORÇ'!$A$10:$I$33</definedName>
    <definedName name="_xlnm.Print_Area" localSheetId="3">BDI!$A$1:$J$31</definedName>
    <definedName name="_xlnm.Print_Area" localSheetId="2">CRON!$A$1:$H$20</definedName>
    <definedName name="_xlnm.Print_Area" localSheetId="1">'MM CALC'!$A$1:$G$37</definedName>
    <definedName name="_xlnm.Print_Area" localSheetId="0">'PLAN ORÇ'!$A$1:$I$40</definedName>
    <definedName name="_xlnm.Database">TEXT([1]Dados!$G$29,"mm-aaaa")</definedName>
    <definedName name="Fonte" localSheetId="1">'MM CALC'!#REF!</definedName>
    <definedName name="Fonte">'PLAN ORÇ'!$I1</definedName>
    <definedName name="nao" localSheetId="1">#REF!</definedName>
    <definedName name="nao">#REF!</definedName>
    <definedName name="_xlnm.Print_Titles" localSheetId="1">'MM CALC'!$1:$8</definedName>
    <definedName name="_xlnm.Print_Titles" localSheetId="0">'PLAN ORÇ'!$1:$9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7" l="1"/>
  <c r="E9" i="7"/>
  <c r="D9" i="7"/>
  <c r="E11" i="7"/>
  <c r="D11" i="7"/>
  <c r="F11" i="7"/>
  <c r="H17" i="6"/>
  <c r="F29" i="6"/>
  <c r="E11" i="24"/>
  <c r="E22" i="24" s="1"/>
  <c r="E14" i="24"/>
  <c r="E23" i="24" s="1"/>
  <c r="F32" i="6"/>
  <c r="H32" i="6"/>
  <c r="H33" i="6"/>
  <c r="F33" i="6"/>
  <c r="F25" i="6"/>
  <c r="F31" i="6"/>
  <c r="F30" i="6"/>
  <c r="F28" i="6"/>
  <c r="F27" i="6"/>
  <c r="F26" i="6"/>
  <c r="F20" i="6"/>
  <c r="F19" i="6"/>
  <c r="F18" i="6"/>
  <c r="F17" i="6"/>
  <c r="F19" i="21"/>
  <c r="F14" i="21"/>
  <c r="H30" i="6"/>
  <c r="H28" i="6"/>
  <c r="A15" i="21"/>
  <c r="A16" i="21"/>
  <c r="A17" i="21"/>
  <c r="A18" i="21"/>
  <c r="A19" i="21"/>
  <c r="A20" i="21"/>
  <c r="A21" i="21"/>
  <c r="H29" i="6"/>
  <c r="H27" i="6"/>
  <c r="H26" i="6"/>
  <c r="H20" i="6"/>
  <c r="H19" i="6"/>
  <c r="H18" i="6"/>
  <c r="F21" i="21"/>
  <c r="F20" i="21"/>
  <c r="E4" i="6"/>
  <c r="B20" i="21"/>
  <c r="H16" i="6"/>
  <c r="I16" i="6" s="1"/>
  <c r="H14" i="6"/>
  <c r="I14" i="6" s="1"/>
  <c r="I13" i="6" s="1"/>
  <c r="C7" i="7" s="1"/>
  <c r="E24" i="24" l="1"/>
  <c r="I32" i="6"/>
  <c r="I26" i="6"/>
  <c r="I33" i="6"/>
  <c r="I27" i="6"/>
  <c r="I28" i="6"/>
  <c r="I29" i="6"/>
  <c r="I30" i="6"/>
  <c r="I20" i="6"/>
  <c r="I19" i="6"/>
  <c r="I18" i="6"/>
  <c r="I17" i="6"/>
  <c r="D7" i="7"/>
  <c r="A14" i="21"/>
  <c r="A13" i="21"/>
  <c r="G7" i="7" l="1"/>
  <c r="H22" i="6"/>
  <c r="I22" i="6" s="1"/>
  <c r="H21" i="6"/>
  <c r="I21" i="6" s="1"/>
  <c r="H31" i="6"/>
  <c r="I31" i="6" s="1"/>
  <c r="I14" i="24"/>
  <c r="I23" i="24" s="1"/>
  <c r="H14" i="24"/>
  <c r="H23" i="24" s="1"/>
  <c r="G14" i="24"/>
  <c r="G23" i="24" s="1"/>
  <c r="F14" i="24"/>
  <c r="F23" i="24" s="1"/>
  <c r="D14" i="24"/>
  <c r="D23" i="24" s="1"/>
  <c r="C14" i="24"/>
  <c r="C23" i="24" s="1"/>
  <c r="I11" i="24"/>
  <c r="I22" i="24" s="1"/>
  <c r="H11" i="24"/>
  <c r="H22" i="24" s="1"/>
  <c r="G11" i="24"/>
  <c r="G22" i="24" s="1"/>
  <c r="F11" i="24"/>
  <c r="F22" i="24" s="1"/>
  <c r="D11" i="24"/>
  <c r="D22" i="24" s="1"/>
  <c r="C11" i="24"/>
  <c r="C22" i="24" s="1"/>
  <c r="G24" i="24" l="1"/>
  <c r="D24" i="24"/>
  <c r="I24" i="24"/>
  <c r="C24" i="24"/>
  <c r="F24" i="24"/>
  <c r="H24" i="24"/>
  <c r="H25" i="6" l="1"/>
  <c r="I25" i="6" s="1"/>
  <c r="I24" i="6" s="1"/>
  <c r="C11" i="7" s="1"/>
  <c r="H23" i="6"/>
  <c r="I23" i="6" s="1"/>
  <c r="I15" i="6" s="1"/>
  <c r="C9" i="7" l="1"/>
  <c r="I34" i="6"/>
  <c r="B14" i="6"/>
  <c r="G3" i="7"/>
  <c r="A2" i="7" l="1"/>
  <c r="A3" i="7"/>
  <c r="G9" i="7" l="1"/>
  <c r="A6" i="7"/>
  <c r="A4" i="7" l="1"/>
  <c r="D3" i="7" l="1"/>
  <c r="C13" i="7" l="1"/>
  <c r="C10" i="7"/>
  <c r="C8" i="7"/>
  <c r="C6" i="7"/>
  <c r="D8" i="7"/>
  <c r="E8" i="7"/>
  <c r="F8" i="7"/>
  <c r="E6" i="7"/>
  <c r="F13" i="7"/>
  <c r="D13" i="7"/>
  <c r="E13" i="7"/>
  <c r="C12" i="7" l="1"/>
  <c r="G8" i="7"/>
  <c r="E10" i="7"/>
  <c r="E12" i="7" s="1"/>
  <c r="D10" i="7"/>
  <c r="G11" i="7"/>
  <c r="G13" i="7" s="1"/>
  <c r="F10" i="7"/>
  <c r="F6" i="7"/>
  <c r="D6" i="7"/>
  <c r="F12" i="7" l="1"/>
  <c r="D12" i="7"/>
  <c r="G10" i="7"/>
  <c r="G6" i="7"/>
  <c r="G12" i="7" l="1"/>
</calcChain>
</file>

<file path=xl/sharedStrings.xml><?xml version="1.0" encoding="utf-8"?>
<sst xmlns="http://schemas.openxmlformats.org/spreadsheetml/2006/main" count="302" uniqueCount="158">
  <si>
    <t>ITEM</t>
  </si>
  <si>
    <t>DESCRIÇÃO</t>
  </si>
  <si>
    <t>CÓDIGO</t>
  </si>
  <si>
    <t>DIRETA</t>
  </si>
  <si>
    <t>INDIRETA</t>
  </si>
  <si>
    <t>(    )</t>
  </si>
  <si>
    <t>UND.</t>
  </si>
  <si>
    <t>QUANT.</t>
  </si>
  <si>
    <t>TOTAL</t>
  </si>
  <si>
    <t>FONTE</t>
  </si>
  <si>
    <t>1.1</t>
  </si>
  <si>
    <t>2.1</t>
  </si>
  <si>
    <t>(  X  )</t>
  </si>
  <si>
    <t xml:space="preserve">FORMA DE
EXECUÇÃO: </t>
  </si>
  <si>
    <t>UNITÁRIO
 S/ BDI</t>
  </si>
  <si>
    <t>UNITÁRIO
C/ BDI</t>
  </si>
  <si>
    <t>FÓRMULA/MEMÓRIA</t>
  </si>
  <si>
    <t>MÊS 01</t>
  </si>
  <si>
    <t>MÊS 02</t>
  </si>
  <si>
    <t>m²</t>
  </si>
  <si>
    <t xml:space="preserve">BDI = </t>
  </si>
  <si>
    <t>___________________________________________________</t>
  </si>
  <si>
    <t>-</t>
  </si>
  <si>
    <t>SEINFRA</t>
  </si>
  <si>
    <t>ED-50266</t>
  </si>
  <si>
    <t>FÍSICO/
FINANCEIRO</t>
  </si>
  <si>
    <t>PLANILHA ORÇAMENTÁRIA DE CUSTOS</t>
  </si>
  <si>
    <t>CDIGO</t>
  </si>
  <si>
    <t>SERVIÇOS PRELIMINARES</t>
  </si>
  <si>
    <t>LIMPEZA FINAL PARA ENTREGA DA OBRA</t>
  </si>
  <si>
    <t>VALOR:</t>
  </si>
  <si>
    <t>CRONOGRAMA FÍSICO-FINANCEIRO</t>
  </si>
  <si>
    <t/>
  </si>
  <si>
    <t>ISS
4,00%</t>
  </si>
  <si>
    <t>PREFEITURA MUNICIPAL DE SANTO ANTÔNIO DO AMPARO</t>
  </si>
  <si>
    <t>OBRA:  REFORMA DE PRAÇA PÚBLICA</t>
  </si>
  <si>
    <t>PLANILHA ORÇAMENTARIA</t>
  </si>
  <si>
    <t>BDI (CONFORME ACÓRDÃO Nº 2622/13 e LEI Nº 13.161 DE 31/08/15)</t>
  </si>
  <si>
    <t>DISCRIMINAÇÃO DAS PARCELAS</t>
  </si>
  <si>
    <t>CUSTO DIRETO</t>
  </si>
  <si>
    <t>CD</t>
  </si>
  <si>
    <t>ADMINISTRAÇÃO CENTRAL</t>
  </si>
  <si>
    <t>AC</t>
  </si>
  <si>
    <t>LUCRO BRUTO</t>
  </si>
  <si>
    <t>L</t>
  </si>
  <si>
    <t>DESPESAS FINANCEIRAS</t>
  </si>
  <si>
    <t>DF</t>
  </si>
  <si>
    <t>SEGUROS, GARANTIAS E RISCO</t>
  </si>
  <si>
    <t>SEGUROS + GARANTIAS</t>
  </si>
  <si>
    <t>S</t>
  </si>
  <si>
    <t>RISCO(*)</t>
  </si>
  <si>
    <t>R</t>
  </si>
  <si>
    <t>TRIBUTOS</t>
  </si>
  <si>
    <t>I</t>
  </si>
  <si>
    <t>PV</t>
  </si>
  <si>
    <t>ISS</t>
  </si>
  <si>
    <t>PIS</t>
  </si>
  <si>
    <t>COFINS</t>
  </si>
  <si>
    <t>CPRB</t>
  </si>
  <si>
    <t>INSS</t>
  </si>
  <si>
    <t>FÓRMULA DO BDI</t>
  </si>
  <si>
    <t>(1 + (AC + S + G + R)) x (1 + DF) x  (1 + L)</t>
  </si>
  <si>
    <t>(1 - (I + CPRB))</t>
  </si>
  <si>
    <t>OBSERVAÇÕES</t>
  </si>
  <si>
    <t xml:space="preserve">Adotado BDI "CONSTRUÇÃO DE EDIFÍCIOS" da planilha de preços SEINFRA/REGIÃO CENTRAL 07/2021  SEM DESONERAÇÃO </t>
  </si>
  <si>
    <t>Carlos Henrique Avelar</t>
  </si>
  <si>
    <t>Prefeito Municipal de Santo Antônio do Amparo-MG</t>
  </si>
  <si>
    <t>LOCAL:  RUA CARLOS TEIXEIRA DE AVELAR,  - SANTO ANTÔNIO DO AMPARO, MINAS GERAIS</t>
  </si>
  <si>
    <t>2.2</t>
  </si>
  <si>
    <t>2.3</t>
  </si>
  <si>
    <t>m</t>
  </si>
  <si>
    <t>MÊS 03</t>
  </si>
  <si>
    <t>ED-28427</t>
  </si>
  <si>
    <t>FORNECIMENTO E COLOCAÇÃO DE PLACA DE OBRA EM CHAPA GALVANIZADA #26, ESP. 0,45MM, DIMENSÃO (3X1,5)M, PLOTADA COM ADESIVO VINÍLICO, AFIXADA COM REBITES 4,8X40MM, EM ESTRUTURA METÁLICA DE METALON 20X20MM, ESP. 1,25MM, INCLUSIVE SUPORTE EM EUCALIPTO AUTOCLAVADO PINTADO COM TINTA PVA DUAS (2) DEMÃOS</t>
  </si>
  <si>
    <t>UNID</t>
  </si>
  <si>
    <t>ED-51139</t>
  </si>
  <si>
    <t>GUIA DE MEIO-FIO, EM CONCRETO COM FCK 20MPA, PRÉMOLDADA, MFC-01 PADRÃO DER-MG, DIMENSÕES (12X16,7X35)CM
, EXCLUSIVE SARJETA, INCLUSIVE ESCAVAÇÃO, APILOAMENTO E
TRANSPORTE COM RETIRADA DO MATERIAL ESCAVADO (EM
CAÇAMBA)</t>
  </si>
  <si>
    <t xml:space="preserve">LOCAL: RUAS DIVERSAS  </t>
  </si>
  <si>
    <t xml:space="preserve">PAVIMENTAÇÃO EM BLOQUETE SEXTAVADOS  </t>
  </si>
  <si>
    <t xml:space="preserve">OBRA: PAVIMENTAÇÃO DE BLOQUETE INTERTRAVADO SEXTAVADO </t>
  </si>
  <si>
    <t>OBRA: PAVIMENTAÇÃO EM BLOQUETE INTERTRAVADO SEXTAVDO</t>
  </si>
  <si>
    <t xml:space="preserve">LOCAL: RUAS DIVERSAS </t>
  </si>
  <si>
    <t>3.1</t>
  </si>
  <si>
    <t>3.2</t>
  </si>
  <si>
    <t>3.4</t>
  </si>
  <si>
    <t>3.3</t>
  </si>
  <si>
    <t>2.4</t>
  </si>
  <si>
    <t>Ster Gonçalves Marques dos Santos</t>
  </si>
  <si>
    <t>Engenheira Civil CREA MG- 427.414/D</t>
  </si>
  <si>
    <t>Engenheira Civil CREA 427.417/D</t>
  </si>
  <si>
    <t>RUAS DIVERSAS</t>
  </si>
  <si>
    <t xml:space="preserve"> SANTO ANTÔNIO DO AMPARO/MG</t>
  </si>
  <si>
    <t xml:space="preserve">                                        Engenheira Civil CREA 427.417/D</t>
  </si>
  <si>
    <t>________________________________________</t>
  </si>
  <si>
    <t>PRAZO DE EXECUÇÃO: 03 MESES</t>
  </si>
  <si>
    <t xml:space="preserve">SERVIÇOS PRELIMINARES </t>
  </si>
  <si>
    <r>
      <t xml:space="preserve">SIG.
</t>
    </r>
    <r>
      <rPr>
        <b/>
        <vertAlign val="superscript"/>
        <sz val="8"/>
        <color theme="0"/>
        <rFont val="Arial"/>
        <family val="2"/>
      </rPr>
      <t>(1)</t>
    </r>
  </si>
  <si>
    <t>CONSTRUÇÃO DE RODOVIAS E FERROVIAS</t>
  </si>
  <si>
    <r>
      <t xml:space="preserve">INC.
</t>
    </r>
    <r>
      <rPr>
        <b/>
        <vertAlign val="superscript"/>
        <sz val="8"/>
        <color theme="0"/>
        <rFont val="Arial"/>
        <family val="2"/>
      </rPr>
      <t>(6)</t>
    </r>
  </si>
  <si>
    <r>
      <t xml:space="preserve">ISS </t>
    </r>
    <r>
      <rPr>
        <b/>
        <vertAlign val="superscript"/>
        <sz val="8"/>
        <color theme="0"/>
        <rFont val="Arial"/>
        <family val="2"/>
      </rPr>
      <t>(2)</t>
    </r>
  </si>
  <si>
    <t>DIFERENCIADO</t>
  </si>
  <si>
    <r>
      <t xml:space="preserve">MATERIAL
</t>
    </r>
    <r>
      <rPr>
        <b/>
        <vertAlign val="superscript"/>
        <sz val="8"/>
        <color theme="0"/>
        <rFont val="Arial"/>
        <family val="2"/>
      </rPr>
      <t>(5)</t>
    </r>
  </si>
  <si>
    <r>
      <t xml:space="preserve">SERVIÇO TERCEIRIZADO
</t>
    </r>
    <r>
      <rPr>
        <b/>
        <vertAlign val="superscript"/>
        <sz val="8"/>
        <color theme="0"/>
        <rFont val="Arial"/>
        <family val="2"/>
      </rPr>
      <t>(4)</t>
    </r>
    <r>
      <rPr>
        <b/>
        <sz val="8"/>
        <color theme="0"/>
        <rFont val="Arial"/>
        <family val="2"/>
      </rPr>
      <t xml:space="preserve">
(ISS=5%)</t>
    </r>
  </si>
  <si>
    <r>
      <t xml:space="preserve">EQUIPAMENTO
</t>
    </r>
    <r>
      <rPr>
        <b/>
        <vertAlign val="superscript"/>
        <sz val="8"/>
        <color theme="0"/>
        <rFont val="Arial"/>
        <family val="2"/>
      </rPr>
      <t xml:space="preserve">(3)
</t>
    </r>
    <r>
      <rPr>
        <b/>
        <sz val="8"/>
        <color theme="0"/>
        <rFont val="Arial"/>
        <family val="2"/>
      </rPr>
      <t>(ISS=5%)</t>
    </r>
  </si>
  <si>
    <r>
      <t>ISS</t>
    </r>
    <r>
      <rPr>
        <vertAlign val="superscript"/>
        <sz val="8"/>
        <rFont val="Arial"/>
        <family val="2"/>
      </rPr>
      <t>(2)</t>
    </r>
  </si>
  <si>
    <t>BDI (NUMERADOR)</t>
  </si>
  <si>
    <t>BDI (DENOMINADOR)</t>
  </si>
  <si>
    <t>BDI</t>
  </si>
  <si>
    <r>
      <rPr>
        <vertAlign val="superscript"/>
        <sz val="8"/>
        <rFont val="Arial"/>
        <family val="2"/>
      </rPr>
      <t>(1)</t>
    </r>
    <r>
      <rPr>
        <sz val="8"/>
        <rFont val="Arial"/>
        <family val="2"/>
      </rPr>
      <t xml:space="preserve"> SIGLA.
</t>
    </r>
    <r>
      <rPr>
        <vertAlign val="superscript"/>
        <sz val="8"/>
        <rFont val="Arial"/>
        <family val="2"/>
      </rPr>
      <t xml:space="preserve">(2) </t>
    </r>
    <r>
      <rPr>
        <sz val="8"/>
        <rFont val="Arial"/>
        <family val="2"/>
      </rPr>
      <t xml:space="preserve">INCIDÊNCIA DE ISS EM 70% DO PREÇO DE VENDA, COM PERCENTUAIS DE 2%, 3%, 4% E 5%.
</t>
    </r>
    <r>
      <rPr>
        <vertAlign val="superscript"/>
        <sz val="8"/>
        <rFont val="Arial"/>
        <family val="2"/>
      </rPr>
      <t xml:space="preserve">(3) </t>
    </r>
    <r>
      <rPr>
        <sz val="8"/>
        <rFont val="Arial"/>
        <family val="2"/>
      </rPr>
      <t xml:space="preserve">BDI DIFERENCIADO A SER APLICADO EM LOCAÇÃO DE CUSTO HORÁRIO DE EQUIPAMENTO.
</t>
    </r>
    <r>
      <rPr>
        <vertAlign val="superscript"/>
        <sz val="8"/>
        <rFont val="Arial"/>
        <family val="2"/>
      </rPr>
      <t xml:space="preserve">(4) </t>
    </r>
    <r>
      <rPr>
        <sz val="8"/>
        <rFont val="Arial"/>
        <family val="2"/>
      </rPr>
      <t xml:space="preserve">BDI DIFERENCIADO A SER APLICADO PARA SERVIÇOS TERCEIRIZADOS.
</t>
    </r>
    <r>
      <rPr>
        <vertAlign val="superscript"/>
        <sz val="8"/>
        <rFont val="Arial"/>
        <family val="2"/>
      </rPr>
      <t xml:space="preserve">(5) </t>
    </r>
    <r>
      <rPr>
        <sz val="8"/>
        <rFont val="Arial"/>
        <family val="2"/>
      </rPr>
      <t xml:space="preserve">BDI DIFERENCIADO A SER APLICADO PARA FORNECIMENTO DE MATERIAL BETUMINOSO E MATERIAL DE JAZIDA.
</t>
    </r>
    <r>
      <rPr>
        <vertAlign val="superscript"/>
        <sz val="8"/>
        <rFont val="Arial"/>
        <family val="2"/>
      </rPr>
      <t xml:space="preserve">(6) </t>
    </r>
    <r>
      <rPr>
        <sz val="8"/>
        <rFont val="Arial"/>
        <family val="2"/>
      </rPr>
      <t>INCIDÊNCIA.</t>
    </r>
  </si>
  <si>
    <t>SINAPI</t>
  </si>
  <si>
    <t>EXECUÇÃO DE PAVIMENTO EM PISO INTERTRAVADO, COM BLOCO SEXTAVADO DE 25 X 25 M2
CM, ESPESSURA 8 CM. AF_10/2022</t>
  </si>
  <si>
    <t>EXECUÇÃO DE SARJETA DE CONCRETO USINADO, MOLDADA IN LOCO EM TRECHO CURVO, 30 CM BASE X 10 CM
ALTURA. AF_01/2024</t>
  </si>
  <si>
    <t>94288</t>
  </si>
  <si>
    <t>EXECUÇÃO DE SARJETA DE CONCRETO USINADO, MOLDADA IN LOCO EM TRECHO CURVO, 30 CM BASE X 10 CM</t>
  </si>
  <si>
    <t>2.5</t>
  </si>
  <si>
    <t>2.6</t>
  </si>
  <si>
    <t>TRANSPORTE COM CAMINHÃO BASCULANTE DE 10 M³, EM VIA URBANA PAVIMENTADA, DMT ATÉ 30 KM (UNIDADE:
M3XKM). AF_07/2020</t>
  </si>
  <si>
    <t>TRANSPORTE COM CAMINHÃO BASCULANTE DE 10 M³, EM VIA URBANA PAVIMENTADA, ADICIONAL PARA DMT
EXCEDENTE A 30 KM (UNIDADE: M3XKM). AF_07/2020</t>
  </si>
  <si>
    <t>2.7</t>
  </si>
  <si>
    <t>2.8</t>
  </si>
  <si>
    <t>3.5</t>
  </si>
  <si>
    <t>3.6</t>
  </si>
  <si>
    <t>3.7</t>
  </si>
  <si>
    <t>3.8</t>
  </si>
  <si>
    <t>1 UNIDADE (3x1,5m)</t>
  </si>
  <si>
    <t>M³XKM</t>
  </si>
  <si>
    <t>MEM0RIAL DE CÁLCULO</t>
  </si>
  <si>
    <t>m³/km</t>
  </si>
  <si>
    <t>RUA:CELSO SILVEIRA- COUNIDADE SÃO SEBASTIÃO DA ESTRELA</t>
  </si>
  <si>
    <t>RUA: GERALDO TEIXEIRAS- COMUNIDADE DA BALIZA</t>
  </si>
  <si>
    <t>104626</t>
  </si>
  <si>
    <t>EXECUÇÃO DE PASSEIO (CALÇADA) OU PISO DE CONCRETO COM CONCRETO MOLDADO IN LOCO, USINADO
C25, ACABAMENTO CONVENCIONAL, NÃO ARMADO. AF_03/2023</t>
  </si>
  <si>
    <t>m³</t>
  </si>
  <si>
    <t>3.9</t>
  </si>
  <si>
    <t>3.10</t>
  </si>
  <si>
    <t xml:space="preserve">RUA:GERALDO TEIXEIRA -COMUNIDADE DA BALIZA </t>
  </si>
  <si>
    <t xml:space="preserve">RUA:CELSO SILVEIRA - SÃO SEBASTIÃO DA ESTRELA </t>
  </si>
  <si>
    <t>120mx7m=840m²</t>
  </si>
  <si>
    <t>120X2=240m</t>
  </si>
  <si>
    <t xml:space="preserve">RUA:GERALDO TEIXEIRA -COMUNIDADE BALIZA </t>
  </si>
  <si>
    <t>(206,53x2)=413,06m</t>
  </si>
  <si>
    <t>(620,50m²x0,05)=31,03m³</t>
  </si>
  <si>
    <t>EXECUÇÃO DE PAVIMENTO EM PISO INTERTRAVADO, COM BLOCO SEXTAVADO DE 25 X 25 
CM, ESPESSURA 8 CM. AF_10/2022</t>
  </si>
  <si>
    <t>EXECUÇÃO DE PASSEIO (CALÇADA) OU PISO DE CONCRETO COM CONCRETO MOLDADO IN LOCO, USINADO C25, ACABAMENTO CONVENCIONAL, NÃO ARMADO. AF_03/2023</t>
  </si>
  <si>
    <t>REGIÃO/MÊS DE REFERÊNCIA: SEINFRA REGIÃO CENTRAL 07/2025 SEM DESONERAÇÃO SINAPI 07/2025</t>
  </si>
  <si>
    <t>DATA: 20/10/2025</t>
  </si>
  <si>
    <t xml:space="preserve"> </t>
  </si>
  <si>
    <t>840m²x0,08mx2,4t/m³x30km= 4838,40m³/km</t>
  </si>
  <si>
    <t>840m²x0,08mx2,4t/m³x37,5km(MÉDIA DE KM)= 6048,00m³/km</t>
  </si>
  <si>
    <t>840m²x0,06m(ESPESSURA DA AREIA)=50,40x30=1512,00m³/km</t>
  </si>
  <si>
    <t>840m²x0,06m(ESPESSURA DA AREIA)=50,40x(45(MÉDIA DE KM)-30)=756,00m³/km</t>
  </si>
  <si>
    <t>120mX2=240m</t>
  </si>
  <si>
    <t>206,53mx7m=1445,71m²</t>
  </si>
  <si>
    <t>1445,71m²x0,08mx2,4t/m³x30KM=8327,28m³/Km</t>
  </si>
  <si>
    <t>1445,71m²x0,06m(ESPESSURA DA AREIA)=86,74x30=2602,27m³/km</t>
  </si>
  <si>
    <t>1445,71m²x0,08x2,4t/m³x37,5KM(MÉDIA DE KM)= 10409,11m³/km</t>
  </si>
  <si>
    <t>1445,71m²x0,06m(ESPESSURA DA AREIA)=86,74x(45(MÉDIA DE KM)-30)=1301,13m³/km</t>
  </si>
  <si>
    <t>(206,28m Lado direito+227,12m Lado esquerdo)=433,40m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</si>
</sst>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&quot;R$&quot;\ #,##0.00"/>
    <numFmt numFmtId="166" formatCode="&quot;R$&quot;\ #,##0.000"/>
    <numFmt numFmtId="167" formatCode="0.000%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name val="Arial"/>
      <family val="2"/>
    </font>
    <font>
      <sz val="7"/>
      <name val="Arial"/>
      <family val="2"/>
    </font>
    <font>
      <sz val="12"/>
      <name val="Arial Black"/>
      <family val="2"/>
    </font>
    <font>
      <b/>
      <sz val="8"/>
      <color theme="0"/>
      <name val="Arial"/>
      <family val="2"/>
    </font>
    <font>
      <b/>
      <vertAlign val="superscript"/>
      <sz val="8"/>
      <color theme="0"/>
      <name val="Arial"/>
      <family val="2"/>
    </font>
    <font>
      <sz val="9"/>
      <name val="Arial"/>
      <family val="2"/>
    </font>
    <font>
      <b/>
      <sz val="13"/>
      <name val="Arial"/>
      <family val="2"/>
    </font>
    <font>
      <vertAlign val="superscript"/>
      <sz val="8"/>
      <name val="Arial"/>
      <family val="2"/>
    </font>
    <font>
      <b/>
      <u/>
      <sz val="8"/>
      <name val="Arial"/>
      <family val="2"/>
    </font>
    <font>
      <sz val="8"/>
      <color theme="1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58800012207406E-2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F2DCDB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</borders>
  <cellStyleXfs count="50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4" borderId="0" applyNumberFormat="0" applyBorder="0" applyAlignment="0" applyProtection="0"/>
    <xf numFmtId="0" fontId="7" fillId="16" borderId="1" applyNumberFormat="0" applyAlignment="0" applyProtection="0"/>
    <xf numFmtId="0" fontId="8" fillId="17" borderId="2" applyNumberFormat="0" applyAlignment="0" applyProtection="0"/>
    <xf numFmtId="0" fontId="9" fillId="0" borderId="3" applyNumberFormat="0" applyFill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21" borderId="0" applyNumberFormat="0" applyBorder="0" applyAlignment="0" applyProtection="0"/>
    <xf numFmtId="0" fontId="10" fillId="7" borderId="1" applyNumberFormat="0" applyAlignment="0" applyProtection="0"/>
    <xf numFmtId="0" fontId="11" fillId="3" borderId="0" applyNumberFormat="0" applyBorder="0" applyAlignment="0" applyProtection="0"/>
    <xf numFmtId="0" fontId="12" fillId="22" borderId="0" applyNumberFormat="0" applyBorder="0" applyAlignment="0" applyProtection="0"/>
    <xf numFmtId="0" fontId="3" fillId="23" borderId="4" applyNumberFormat="0" applyFont="0" applyAlignment="0" applyProtection="0"/>
    <xf numFmtId="9" fontId="3" fillId="0" borderId="0" applyFont="0" applyFill="0" applyBorder="0" applyAlignment="0" applyProtection="0"/>
    <xf numFmtId="0" fontId="13" fillId="16" borderId="5" applyNumberFormat="0" applyAlignment="0" applyProtection="0"/>
    <xf numFmtId="164" fontId="3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43" fontId="2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64">
    <xf numFmtId="0" fontId="0" fillId="0" borderId="0" xfId="0"/>
    <xf numFmtId="0" fontId="21" fillId="0" borderId="10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21" fillId="0" borderId="10" xfId="0" applyFont="1" applyBorder="1" applyAlignment="1">
      <alignment vertical="center" wrapText="1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21" fillId="0" borderId="10" xfId="0" applyNumberFormat="1" applyFont="1" applyBorder="1" applyAlignment="1">
      <alignment horizontal="center" vertical="center" wrapText="1"/>
    </xf>
    <xf numFmtId="49" fontId="21" fillId="0" borderId="12" xfId="0" applyNumberFormat="1" applyFont="1" applyBorder="1" applyAlignment="1">
      <alignment vertical="center"/>
    </xf>
    <xf numFmtId="0" fontId="21" fillId="0" borderId="13" xfId="0" applyFont="1" applyBorder="1" applyAlignment="1">
      <alignment vertical="center" wrapText="1"/>
    </xf>
    <xf numFmtId="4" fontId="3" fillId="0" borderId="13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1" fillId="0" borderId="12" xfId="0" applyFont="1" applyBorder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4" fontId="21" fillId="0" borderId="13" xfId="0" applyNumberFormat="1" applyFont="1" applyBorder="1" applyAlignment="1">
      <alignment horizontal="center" vertical="center"/>
    </xf>
    <xf numFmtId="0" fontId="21" fillId="0" borderId="18" xfId="0" applyFont="1" applyBorder="1" applyAlignment="1">
      <alignment vertical="center"/>
    </xf>
    <xf numFmtId="49" fontId="3" fillId="0" borderId="18" xfId="0" applyNumberFormat="1" applyFont="1" applyBorder="1" applyAlignment="1">
      <alignment horizontal="center" vertical="center"/>
    </xf>
    <xf numFmtId="0" fontId="21" fillId="0" borderId="0" xfId="0" applyFont="1" applyAlignment="1">
      <alignment vertical="center" wrapText="1"/>
    </xf>
    <xf numFmtId="0" fontId="3" fillId="0" borderId="23" xfId="0" applyFont="1" applyBorder="1" applyAlignment="1">
      <alignment horizontal="center" vertical="center" wrapText="1"/>
    </xf>
    <xf numFmtId="165" fontId="3" fillId="0" borderId="22" xfId="0" applyNumberFormat="1" applyFont="1" applyBorder="1" applyAlignment="1">
      <alignment horizontal="center" vertical="center" wrapText="1"/>
    </xf>
    <xf numFmtId="165" fontId="21" fillId="0" borderId="22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10" fontId="3" fillId="0" borderId="21" xfId="0" applyNumberFormat="1" applyFont="1" applyBorder="1" applyAlignment="1">
      <alignment horizontal="center" vertical="center" wrapText="1"/>
    </xf>
    <xf numFmtId="0" fontId="21" fillId="0" borderId="12" xfId="0" applyFont="1" applyBorder="1" applyAlignment="1">
      <alignment vertical="center"/>
    </xf>
    <xf numFmtId="0" fontId="21" fillId="0" borderId="17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49" fontId="22" fillId="0" borderId="10" xfId="0" applyNumberFormat="1" applyFont="1" applyBorder="1" applyAlignment="1">
      <alignment horizontal="center" vertical="center" wrapText="1"/>
    </xf>
    <xf numFmtId="0" fontId="21" fillId="0" borderId="13" xfId="0" applyFont="1" applyBorder="1" applyAlignment="1">
      <alignment horizontal="right" vertical="center"/>
    </xf>
    <xf numFmtId="0" fontId="22" fillId="0" borderId="10" xfId="0" applyFont="1" applyBorder="1" applyAlignment="1">
      <alignment horizontal="center" vertical="center"/>
    </xf>
    <xf numFmtId="2" fontId="22" fillId="0" borderId="10" xfId="0" applyNumberFormat="1" applyFont="1" applyBorder="1" applyAlignment="1">
      <alignment horizontal="center" vertical="center" wrapText="1"/>
    </xf>
    <xf numFmtId="165" fontId="22" fillId="0" borderId="10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21" fillId="0" borderId="17" xfId="0" applyFont="1" applyBorder="1" applyAlignment="1">
      <alignment vertical="center" wrapText="1"/>
    </xf>
    <xf numFmtId="4" fontId="21" fillId="0" borderId="13" xfId="0" applyNumberFormat="1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4" fontId="21" fillId="0" borderId="0" xfId="0" applyNumberFormat="1" applyFont="1" applyAlignment="1">
      <alignment vertical="center" wrapText="1"/>
    </xf>
    <xf numFmtId="4" fontId="21" fillId="0" borderId="19" xfId="0" applyNumberFormat="1" applyFont="1" applyBorder="1" applyAlignment="1">
      <alignment vertical="center" wrapText="1"/>
    </xf>
    <xf numFmtId="2" fontId="24" fillId="0" borderId="0" xfId="0" applyNumberFormat="1" applyFont="1" applyAlignment="1">
      <alignment horizontal="center" vertical="center"/>
    </xf>
    <xf numFmtId="165" fontId="2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49" fontId="21" fillId="0" borderId="18" xfId="0" applyNumberFormat="1" applyFont="1" applyBorder="1" applyAlignment="1">
      <alignment vertical="center" wrapText="1"/>
    </xf>
    <xf numFmtId="4" fontId="21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0" fontId="21" fillId="0" borderId="17" xfId="0" applyFont="1" applyBorder="1" applyAlignment="1">
      <alignment horizontal="left" vertical="center"/>
    </xf>
    <xf numFmtId="0" fontId="21" fillId="0" borderId="13" xfId="0" applyFont="1" applyBorder="1" applyAlignment="1">
      <alignment horizontal="left" vertical="center"/>
    </xf>
    <xf numFmtId="0" fontId="21" fillId="0" borderId="1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 wrapText="1"/>
    </xf>
    <xf numFmtId="165" fontId="22" fillId="0" borderId="10" xfId="0" applyNumberFormat="1" applyFont="1" applyBorder="1" applyAlignment="1">
      <alignment horizontal="center" vertical="center"/>
    </xf>
    <xf numFmtId="10" fontId="21" fillId="0" borderId="22" xfId="0" applyNumberFormat="1" applyFont="1" applyBorder="1" applyAlignment="1">
      <alignment horizontal="center" vertical="center" wrapText="1"/>
    </xf>
    <xf numFmtId="4" fontId="21" fillId="0" borderId="11" xfId="0" applyNumberFormat="1" applyFont="1" applyBorder="1" applyAlignment="1">
      <alignment horizontal="center" vertical="center"/>
    </xf>
    <xf numFmtId="49" fontId="21" fillId="0" borderId="11" xfId="0" applyNumberFormat="1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1" xfId="0" applyFont="1" applyBorder="1" applyAlignment="1">
      <alignment vertical="center" wrapText="1"/>
    </xf>
    <xf numFmtId="49" fontId="3" fillId="0" borderId="14" xfId="0" applyNumberFormat="1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 wrapText="1"/>
    </xf>
    <xf numFmtId="0" fontId="21" fillId="0" borderId="25" xfId="0" applyFont="1" applyBorder="1" applyAlignment="1">
      <alignment horizontal="center" vertical="center"/>
    </xf>
    <xf numFmtId="0" fontId="21" fillId="0" borderId="26" xfId="0" applyFont="1" applyBorder="1" applyAlignment="1">
      <alignment horizontal="center" vertical="center"/>
    </xf>
    <xf numFmtId="0" fontId="21" fillId="0" borderId="29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 wrapText="1"/>
    </xf>
    <xf numFmtId="166" fontId="22" fillId="0" borderId="0" xfId="0" applyNumberFormat="1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165" fontId="21" fillId="0" borderId="13" xfId="0" applyNumberFormat="1" applyFont="1" applyBorder="1" applyAlignment="1">
      <alignment horizontal="right" vertical="center"/>
    </xf>
    <xf numFmtId="0" fontId="21" fillId="0" borderId="18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49" fontId="21" fillId="0" borderId="11" xfId="0" applyNumberFormat="1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3" fillId="24" borderId="10" xfId="0" applyFont="1" applyFill="1" applyBorder="1" applyAlignment="1">
      <alignment horizontal="center" vertical="center"/>
    </xf>
    <xf numFmtId="0" fontId="23" fillId="24" borderId="10" xfId="0" applyFont="1" applyFill="1" applyBorder="1" applyAlignment="1">
      <alignment horizontal="center" vertical="center" wrapText="1"/>
    </xf>
    <xf numFmtId="49" fontId="23" fillId="24" borderId="10" xfId="0" applyNumberFormat="1" applyFont="1" applyFill="1" applyBorder="1" applyAlignment="1">
      <alignment vertical="center"/>
    </xf>
    <xf numFmtId="2" fontId="23" fillId="24" borderId="10" xfId="35" applyNumberFormat="1" applyFont="1" applyFill="1" applyBorder="1" applyAlignment="1">
      <alignment horizontal="center" vertical="center" wrapText="1"/>
    </xf>
    <xf numFmtId="2" fontId="23" fillId="24" borderId="10" xfId="0" applyNumberFormat="1" applyFont="1" applyFill="1" applyBorder="1" applyAlignment="1">
      <alignment horizontal="center" vertical="center" wrapText="1"/>
    </xf>
    <xf numFmtId="165" fontId="23" fillId="24" borderId="10" xfId="0" applyNumberFormat="1" applyFont="1" applyFill="1" applyBorder="1" applyAlignment="1">
      <alignment horizontal="center" vertical="center" wrapText="1"/>
    </xf>
    <xf numFmtId="49" fontId="23" fillId="24" borderId="10" xfId="0" applyNumberFormat="1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left" vertical="center"/>
    </xf>
    <xf numFmtId="0" fontId="21" fillId="0" borderId="30" xfId="0" applyFont="1" applyBorder="1" applyAlignment="1">
      <alignment horizontal="center" vertical="center"/>
    </xf>
    <xf numFmtId="0" fontId="21" fillId="0" borderId="34" xfId="0" applyFont="1" applyBorder="1" applyAlignment="1">
      <alignment horizontal="right" vertical="center" wrapText="1"/>
    </xf>
    <xf numFmtId="49" fontId="23" fillId="24" borderId="10" xfId="0" applyNumberFormat="1" applyFont="1" applyFill="1" applyBorder="1" applyAlignment="1">
      <alignment vertical="center" wrapText="1"/>
    </xf>
    <xf numFmtId="0" fontId="21" fillId="0" borderId="11" xfId="0" applyFont="1" applyBorder="1" applyAlignment="1">
      <alignment horizontal="left" vertical="center" wrapText="1"/>
    </xf>
    <xf numFmtId="10" fontId="21" fillId="0" borderId="40" xfId="33" applyNumberFormat="1" applyFont="1" applyFill="1" applyBorder="1" applyAlignment="1">
      <alignment horizontal="left" vertical="center"/>
    </xf>
    <xf numFmtId="4" fontId="21" fillId="0" borderId="12" xfId="0" applyNumberFormat="1" applyFont="1" applyBorder="1" applyAlignment="1">
      <alignment horizontal="center" vertical="center" wrapText="1"/>
    </xf>
    <xf numFmtId="165" fontId="23" fillId="24" borderId="12" xfId="0" applyNumberFormat="1" applyFont="1" applyFill="1" applyBorder="1" applyAlignment="1">
      <alignment horizontal="center" vertical="center" wrapText="1"/>
    </xf>
    <xf numFmtId="165" fontId="22" fillId="0" borderId="12" xfId="0" applyNumberFormat="1" applyFont="1" applyBorder="1" applyAlignment="1">
      <alignment horizontal="center" vertical="center" wrapText="1"/>
    </xf>
    <xf numFmtId="10" fontId="21" fillId="0" borderId="10" xfId="33" applyNumberFormat="1" applyFont="1" applyFill="1" applyBorder="1" applyAlignment="1">
      <alignment horizontal="left" vertical="center"/>
    </xf>
    <xf numFmtId="4" fontId="3" fillId="0" borderId="10" xfId="0" applyNumberFormat="1" applyFont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35" xfId="0" applyNumberFormat="1" applyFont="1" applyBorder="1" applyAlignment="1">
      <alignment horizontal="center" vertical="center"/>
    </xf>
    <xf numFmtId="14" fontId="3" fillId="0" borderId="13" xfId="0" applyNumberFormat="1" applyFont="1" applyBorder="1" applyAlignment="1">
      <alignment horizontal="center" vertical="center"/>
    </xf>
    <xf numFmtId="0" fontId="3" fillId="0" borderId="23" xfId="0" applyFont="1" applyBorder="1" applyAlignment="1">
      <alignment vertical="center"/>
    </xf>
    <xf numFmtId="4" fontId="21" fillId="0" borderId="14" xfId="0" applyNumberFormat="1" applyFont="1" applyBorder="1" applyAlignment="1">
      <alignment horizontal="center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10" xfId="0" quotePrefix="1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21" fillId="0" borderId="0" xfId="0" applyFont="1" applyAlignment="1">
      <alignment horizontal="center" vertical="center"/>
    </xf>
    <xf numFmtId="165" fontId="23" fillId="0" borderId="10" xfId="0" applyNumberFormat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19" xfId="0" applyFont="1" applyBorder="1" applyAlignment="1">
      <alignment vertical="center" wrapText="1"/>
    </xf>
    <xf numFmtId="4" fontId="21" fillId="0" borderId="24" xfId="0" applyNumberFormat="1" applyFont="1" applyBorder="1" applyAlignment="1">
      <alignment vertical="center" wrapText="1"/>
    </xf>
    <xf numFmtId="4" fontId="21" fillId="0" borderId="20" xfId="0" applyNumberFormat="1" applyFont="1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left" wrapText="1"/>
    </xf>
    <xf numFmtId="0" fontId="22" fillId="0" borderId="13" xfId="0" applyFont="1" applyBorder="1" applyAlignment="1">
      <alignment vertical="center"/>
    </xf>
    <xf numFmtId="165" fontId="22" fillId="0" borderId="13" xfId="0" applyNumberFormat="1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49" fontId="31" fillId="0" borderId="11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vertical="center" wrapText="1"/>
    </xf>
    <xf numFmtId="49" fontId="22" fillId="0" borderId="11" xfId="0" applyNumberFormat="1" applyFont="1" applyBorder="1" applyAlignment="1">
      <alignment horizontal="center" vertical="center" wrapText="1"/>
    </xf>
    <xf numFmtId="2" fontId="22" fillId="0" borderId="11" xfId="0" applyNumberFormat="1" applyFont="1" applyBorder="1" applyAlignment="1">
      <alignment horizontal="center" vertical="center" wrapText="1"/>
    </xf>
    <xf numFmtId="165" fontId="22" fillId="0" borderId="11" xfId="0" applyNumberFormat="1" applyFont="1" applyBorder="1" applyAlignment="1">
      <alignment horizontal="center" vertical="center" wrapText="1"/>
    </xf>
    <xf numFmtId="165" fontId="22" fillId="0" borderId="14" xfId="0" applyNumberFormat="1" applyFont="1" applyBorder="1" applyAlignment="1">
      <alignment horizontal="center" vertical="center" wrapText="1"/>
    </xf>
    <xf numFmtId="0" fontId="22" fillId="25" borderId="10" xfId="45" applyFont="1" applyFill="1" applyBorder="1" applyAlignment="1">
      <alignment horizontal="center" vertical="center"/>
    </xf>
    <xf numFmtId="49" fontId="22" fillId="0" borderId="11" xfId="45" applyNumberFormat="1" applyFont="1" applyBorder="1" applyAlignment="1">
      <alignment horizontal="center" vertical="center" wrapText="1"/>
    </xf>
    <xf numFmtId="49" fontId="3" fillId="0" borderId="11" xfId="45" applyNumberFormat="1" applyBorder="1" applyAlignment="1">
      <alignment vertical="center" wrapText="1"/>
    </xf>
    <xf numFmtId="2" fontId="22" fillId="0" borderId="11" xfId="45" applyNumberFormat="1" applyFont="1" applyBorder="1" applyAlignment="1">
      <alignment horizontal="center" vertical="center" wrapText="1"/>
    </xf>
    <xf numFmtId="165" fontId="22" fillId="0" borderId="11" xfId="45" applyNumberFormat="1" applyFont="1" applyBorder="1" applyAlignment="1">
      <alignment horizontal="center" vertical="center" wrapText="1"/>
    </xf>
    <xf numFmtId="0" fontId="22" fillId="25" borderId="0" xfId="45" applyFont="1" applyFill="1" applyAlignment="1">
      <alignment vertical="center"/>
    </xf>
    <xf numFmtId="0" fontId="22" fillId="25" borderId="0" xfId="45" applyFont="1" applyFill="1" applyAlignment="1">
      <alignment horizontal="center" vertical="center"/>
    </xf>
    <xf numFmtId="0" fontId="22" fillId="25" borderId="0" xfId="0" applyFont="1" applyFill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0" fontId="22" fillId="0" borderId="13" xfId="0" applyFont="1" applyBorder="1" applyAlignment="1">
      <alignment horizontal="center" vertical="center"/>
    </xf>
    <xf numFmtId="165" fontId="23" fillId="0" borderId="24" xfId="0" applyNumberFormat="1" applyFont="1" applyBorder="1" applyAlignment="1">
      <alignment horizontal="center" vertical="center" wrapText="1"/>
    </xf>
    <xf numFmtId="0" fontId="25" fillId="0" borderId="0" xfId="0" applyFont="1" applyAlignment="1">
      <alignment horizontal="left" vertical="center" wrapText="1"/>
    </xf>
    <xf numFmtId="10" fontId="21" fillId="0" borderId="21" xfId="0" applyNumberFormat="1" applyFont="1" applyBorder="1" applyAlignment="1">
      <alignment horizontal="center" vertical="center" wrapText="1"/>
    </xf>
    <xf numFmtId="4" fontId="22" fillId="0" borderId="13" xfId="0" applyNumberFormat="1" applyFont="1" applyBorder="1" applyAlignment="1">
      <alignment horizontal="center" vertical="center"/>
    </xf>
    <xf numFmtId="0" fontId="29" fillId="28" borderId="43" xfId="45" applyFont="1" applyFill="1" applyBorder="1" applyAlignment="1">
      <alignment horizontal="center" vertical="center" wrapText="1"/>
    </xf>
    <xf numFmtId="9" fontId="29" fillId="28" borderId="43" xfId="45" applyNumberFormat="1" applyFont="1" applyFill="1" applyBorder="1" applyAlignment="1">
      <alignment horizontal="center" vertical="center" wrapText="1"/>
    </xf>
    <xf numFmtId="10" fontId="22" fillId="0" borderId="43" xfId="45" applyNumberFormat="1" applyFont="1" applyBorder="1" applyAlignment="1">
      <alignment horizontal="left" vertical="center" wrapText="1"/>
    </xf>
    <xf numFmtId="10" fontId="23" fillId="0" borderId="37" xfId="45" applyNumberFormat="1" applyFont="1" applyBorder="1" applyAlignment="1">
      <alignment horizontal="center" vertical="center"/>
    </xf>
    <xf numFmtId="9" fontId="22" fillId="0" borderId="43" xfId="47" applyFont="1" applyBorder="1" applyAlignment="1">
      <alignment horizontal="center" vertical="center"/>
    </xf>
    <xf numFmtId="9" fontId="22" fillId="26" borderId="43" xfId="47" applyFont="1" applyFill="1" applyBorder="1" applyAlignment="1">
      <alignment horizontal="center" vertical="center"/>
    </xf>
    <xf numFmtId="167" fontId="22" fillId="0" borderId="43" xfId="47" applyNumberFormat="1" applyFont="1" applyBorder="1" applyAlignment="1">
      <alignment horizontal="center" vertical="center"/>
    </xf>
    <xf numFmtId="10" fontId="22" fillId="0" borderId="43" xfId="47" applyNumberFormat="1" applyFont="1" applyBorder="1" applyAlignment="1">
      <alignment horizontal="center" vertical="center"/>
    </xf>
    <xf numFmtId="10" fontId="22" fillId="26" borderId="43" xfId="47" applyNumberFormat="1" applyFont="1" applyFill="1" applyBorder="1" applyAlignment="1">
      <alignment horizontal="center" vertical="center"/>
    </xf>
    <xf numFmtId="10" fontId="22" fillId="0" borderId="43" xfId="45" applyNumberFormat="1" applyFont="1" applyBorder="1" applyAlignment="1">
      <alignment horizontal="center" vertical="center"/>
    </xf>
    <xf numFmtId="10" fontId="22" fillId="0" borderId="37" xfId="45" applyNumberFormat="1" applyFont="1" applyBorder="1" applyAlignment="1">
      <alignment horizontal="center" vertical="center"/>
    </xf>
    <xf numFmtId="10" fontId="23" fillId="0" borderId="43" xfId="47" applyNumberFormat="1" applyFont="1" applyBorder="1" applyAlignment="1">
      <alignment horizontal="center" vertical="center"/>
    </xf>
    <xf numFmtId="10" fontId="23" fillId="26" borderId="43" xfId="47" applyNumberFormat="1" applyFont="1" applyFill="1" applyBorder="1" applyAlignment="1">
      <alignment horizontal="center" vertical="center"/>
    </xf>
    <xf numFmtId="167" fontId="23" fillId="0" borderId="43" xfId="47" applyNumberFormat="1" applyFont="1" applyBorder="1" applyAlignment="1">
      <alignment horizontal="center" vertical="center"/>
    </xf>
    <xf numFmtId="10" fontId="22" fillId="29" borderId="43" xfId="47" applyNumberFormat="1" applyFont="1" applyFill="1" applyBorder="1" applyAlignment="1">
      <alignment horizontal="center" vertical="center"/>
    </xf>
    <xf numFmtId="43" fontId="22" fillId="0" borderId="43" xfId="33" applyNumberFormat="1" applyFont="1" applyBorder="1" applyAlignment="1">
      <alignment horizontal="center" vertical="center"/>
    </xf>
    <xf numFmtId="43" fontId="22" fillId="26" borderId="43" xfId="33" applyNumberFormat="1" applyFont="1" applyFill="1" applyBorder="1" applyAlignment="1">
      <alignment horizontal="center" vertical="center"/>
    </xf>
    <xf numFmtId="10" fontId="35" fillId="0" borderId="43" xfId="47" applyNumberFormat="1" applyFont="1" applyBorder="1" applyAlignment="1">
      <alignment horizontal="center" vertical="center"/>
    </xf>
    <xf numFmtId="10" fontId="35" fillId="26" borderId="43" xfId="47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right" vertical="center"/>
    </xf>
    <xf numFmtId="49" fontId="3" fillId="0" borderId="10" xfId="0" applyNumberFormat="1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165" fontId="3" fillId="0" borderId="10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2" fontId="3" fillId="0" borderId="11" xfId="0" applyNumberFormat="1" applyFont="1" applyBorder="1" applyAlignment="1">
      <alignment horizontal="center" vertical="center" wrapText="1"/>
    </xf>
    <xf numFmtId="165" fontId="3" fillId="0" borderId="11" xfId="0" applyNumberFormat="1" applyFont="1" applyBorder="1" applyAlignment="1">
      <alignment horizontal="center" vertical="center" wrapText="1"/>
    </xf>
    <xf numFmtId="49" fontId="3" fillId="0" borderId="11" xfId="45" applyNumberForma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left" wrapText="1"/>
    </xf>
    <xf numFmtId="49" fontId="21" fillId="24" borderId="10" xfId="0" applyNumberFormat="1" applyFont="1" applyFill="1" applyBorder="1" applyAlignment="1">
      <alignment horizontal="center" vertical="center" wrapText="1"/>
    </xf>
    <xf numFmtId="49" fontId="21" fillId="24" borderId="10" xfId="0" applyNumberFormat="1" applyFont="1" applyFill="1" applyBorder="1" applyAlignment="1">
      <alignment vertical="center" wrapText="1"/>
    </xf>
    <xf numFmtId="2" fontId="21" fillId="24" borderId="10" xfId="0" applyNumberFormat="1" applyFont="1" applyFill="1" applyBorder="1" applyAlignment="1">
      <alignment horizontal="center" vertical="center" wrapText="1"/>
    </xf>
    <xf numFmtId="165" fontId="21" fillId="24" borderId="10" xfId="0" applyNumberFormat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2" fontId="3" fillId="0" borderId="11" xfId="45" applyNumberFormat="1" applyBorder="1" applyAlignment="1">
      <alignment horizontal="center" vertical="center" wrapText="1"/>
    </xf>
    <xf numFmtId="165" fontId="3" fillId="0" borderId="10" xfId="0" applyNumberFormat="1" applyFont="1" applyBorder="1" applyAlignment="1">
      <alignment horizontal="center" vertical="center"/>
    </xf>
    <xf numFmtId="49" fontId="21" fillId="24" borderId="10" xfId="0" applyNumberFormat="1" applyFont="1" applyFill="1" applyBorder="1" applyAlignment="1">
      <alignment vertical="center"/>
    </xf>
    <xf numFmtId="0" fontId="36" fillId="0" borderId="0" xfId="0" applyFont="1" applyAlignment="1">
      <alignment horizontal="center" vertical="center"/>
    </xf>
    <xf numFmtId="2" fontId="36" fillId="0" borderId="0" xfId="0" applyNumberFormat="1" applyFont="1" applyAlignment="1">
      <alignment horizontal="center" vertical="center"/>
    </xf>
    <xf numFmtId="0" fontId="37" fillId="0" borderId="0" xfId="0" applyFont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2" fontId="22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5" fontId="21" fillId="0" borderId="24" xfId="0" applyNumberFormat="1" applyFont="1" applyBorder="1" applyAlignment="1">
      <alignment horizontal="center" vertical="center" wrapText="1"/>
    </xf>
    <xf numFmtId="165" fontId="36" fillId="0" borderId="0" xfId="0" applyNumberFormat="1" applyFont="1" applyAlignment="1">
      <alignment horizontal="center" vertical="center"/>
    </xf>
    <xf numFmtId="4" fontId="37" fillId="0" borderId="0" xfId="0" applyNumberFormat="1" applyFont="1" applyAlignment="1">
      <alignment vertical="center"/>
    </xf>
    <xf numFmtId="0" fontId="23" fillId="24" borderId="12" xfId="0" applyFont="1" applyFill="1" applyBorder="1" applyAlignment="1">
      <alignment horizontal="center" vertical="center"/>
    </xf>
    <xf numFmtId="0" fontId="23" fillId="24" borderId="13" xfId="0" applyFont="1" applyFill="1" applyBorder="1" applyAlignment="1">
      <alignment horizontal="center" vertical="center"/>
    </xf>
    <xf numFmtId="0" fontId="23" fillId="24" borderId="17" xfId="0" applyFont="1" applyFill="1" applyBorder="1" applyAlignment="1">
      <alignment horizontal="center" vertical="center"/>
    </xf>
    <xf numFmtId="0" fontId="21" fillId="0" borderId="1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left" vertical="center" wrapText="1"/>
    </xf>
    <xf numFmtId="0" fontId="21" fillId="0" borderId="17" xfId="0" applyFont="1" applyBorder="1" applyAlignment="1">
      <alignment horizontal="left" vertical="center" wrapText="1"/>
    </xf>
    <xf numFmtId="4" fontId="21" fillId="0" borderId="11" xfId="0" applyNumberFormat="1" applyFont="1" applyBorder="1" applyAlignment="1">
      <alignment horizontal="center" vertical="center" wrapText="1"/>
    </xf>
    <xf numFmtId="4" fontId="21" fillId="0" borderId="35" xfId="0" applyNumberFormat="1" applyFont="1" applyBorder="1" applyAlignment="1">
      <alignment horizontal="center" vertical="center"/>
    </xf>
    <xf numFmtId="4" fontId="21" fillId="0" borderId="15" xfId="0" applyNumberFormat="1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31" xfId="0" applyFont="1" applyBorder="1" applyAlignment="1">
      <alignment horizontal="center" vertical="center" wrapText="1"/>
    </xf>
    <xf numFmtId="0" fontId="21" fillId="0" borderId="3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7" fillId="0" borderId="32" xfId="0" applyFont="1" applyBorder="1" applyAlignment="1">
      <alignment horizontal="center" vertical="center" wrapText="1"/>
    </xf>
    <xf numFmtId="0" fontId="27" fillId="0" borderId="27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28" xfId="0" applyFont="1" applyBorder="1" applyAlignment="1">
      <alignment horizontal="center" vertical="center" wrapText="1"/>
    </xf>
    <xf numFmtId="49" fontId="22" fillId="0" borderId="12" xfId="0" applyNumberFormat="1" applyFont="1" applyBorder="1" applyAlignment="1">
      <alignment horizontal="center" vertical="center" wrapText="1"/>
    </xf>
    <xf numFmtId="49" fontId="22" fillId="0" borderId="13" xfId="0" applyNumberFormat="1" applyFont="1" applyBorder="1" applyAlignment="1">
      <alignment horizontal="center" vertical="center" wrapText="1"/>
    </xf>
    <xf numFmtId="49" fontId="22" fillId="0" borderId="17" xfId="0" applyNumberFormat="1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/>
    </xf>
    <xf numFmtId="0" fontId="21" fillId="0" borderId="41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49" fontId="21" fillId="0" borderId="11" xfId="0" applyNumberFormat="1" applyFont="1" applyBorder="1" applyAlignment="1">
      <alignment horizontal="left" vertical="center" wrapText="1"/>
    </xf>
    <xf numFmtId="0" fontId="21" fillId="0" borderId="15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center" vertical="center" wrapText="1"/>
    </xf>
    <xf numFmtId="49" fontId="21" fillId="0" borderId="15" xfId="0" applyNumberFormat="1" applyFont="1" applyBorder="1" applyAlignment="1">
      <alignment horizontal="left" vertical="center" wrapText="1"/>
    </xf>
    <xf numFmtId="0" fontId="32" fillId="0" borderId="0" xfId="0" applyFont="1" applyAlignment="1">
      <alignment horizontal="center"/>
    </xf>
    <xf numFmtId="0" fontId="28" fillId="27" borderId="36" xfId="45" applyFont="1" applyFill="1" applyBorder="1" applyAlignment="1">
      <alignment horizontal="center" vertical="center" wrapText="1"/>
    </xf>
    <xf numFmtId="0" fontId="28" fillId="27" borderId="37" xfId="45" applyFont="1" applyFill="1" applyBorder="1" applyAlignment="1">
      <alignment horizontal="center" vertical="center" wrapText="1"/>
    </xf>
    <xf numFmtId="0" fontId="28" fillId="27" borderId="42" xfId="45" applyFont="1" applyFill="1" applyBorder="1" applyAlignment="1">
      <alignment horizontal="center" vertical="center" wrapText="1"/>
    </xf>
    <xf numFmtId="0" fontId="29" fillId="28" borderId="43" xfId="45" applyFont="1" applyFill="1" applyBorder="1" applyAlignment="1">
      <alignment horizontal="center" vertical="center" wrapText="1"/>
    </xf>
    <xf numFmtId="0" fontId="29" fillId="28" borderId="43" xfId="45" applyFont="1" applyFill="1" applyBorder="1" applyAlignment="1">
      <alignment horizontal="center" vertical="center"/>
    </xf>
    <xf numFmtId="0" fontId="29" fillId="28" borderId="44" xfId="45" applyFont="1" applyFill="1" applyBorder="1" applyAlignment="1">
      <alignment horizontal="center" vertical="center" wrapText="1"/>
    </xf>
    <xf numFmtId="0" fontId="29" fillId="28" borderId="45" xfId="45" applyFont="1" applyFill="1" applyBorder="1" applyAlignment="1">
      <alignment horizontal="center" vertical="center" wrapText="1"/>
    </xf>
    <xf numFmtId="0" fontId="29" fillId="28" borderId="46" xfId="45" applyFont="1" applyFill="1" applyBorder="1" applyAlignment="1">
      <alignment horizontal="center" vertical="center" wrapText="1"/>
    </xf>
    <xf numFmtId="0" fontId="29" fillId="28" borderId="36" xfId="45" applyFont="1" applyFill="1" applyBorder="1" applyAlignment="1">
      <alignment horizontal="center" vertical="center"/>
    </xf>
    <xf numFmtId="0" fontId="29" fillId="28" borderId="37" xfId="45" applyFont="1" applyFill="1" applyBorder="1" applyAlignment="1">
      <alignment horizontal="center" vertical="center"/>
    </xf>
    <xf numFmtId="0" fontId="29" fillId="28" borderId="42" xfId="45" applyFont="1" applyFill="1" applyBorder="1" applyAlignment="1">
      <alignment horizontal="center" vertical="center"/>
    </xf>
    <xf numFmtId="0" fontId="22" fillId="0" borderId="36" xfId="45" applyFont="1" applyBorder="1" applyAlignment="1">
      <alignment horizontal="left" vertical="center"/>
    </xf>
    <xf numFmtId="0" fontId="22" fillId="0" borderId="37" xfId="45" applyFont="1" applyBorder="1" applyAlignment="1">
      <alignment horizontal="left" vertical="center"/>
    </xf>
    <xf numFmtId="0" fontId="22" fillId="0" borderId="42" xfId="45" applyFont="1" applyBorder="1" applyAlignment="1">
      <alignment horizontal="left" vertical="center"/>
    </xf>
    <xf numFmtId="0" fontId="23" fillId="0" borderId="38" xfId="45" applyFont="1" applyBorder="1" applyAlignment="1">
      <alignment horizontal="center" vertical="center"/>
    </xf>
    <xf numFmtId="0" fontId="23" fillId="0" borderId="47" xfId="45" applyFont="1" applyBorder="1" applyAlignment="1">
      <alignment horizontal="center" vertical="center"/>
    </xf>
    <xf numFmtId="0" fontId="23" fillId="0" borderId="39" xfId="45" applyFont="1" applyBorder="1" applyAlignment="1">
      <alignment horizontal="center" vertical="center"/>
    </xf>
    <xf numFmtId="0" fontId="23" fillId="0" borderId="49" xfId="45" applyFont="1" applyBorder="1" applyAlignment="1">
      <alignment horizontal="center" vertical="center"/>
    </xf>
    <xf numFmtId="0" fontId="34" fillId="27" borderId="38" xfId="45" applyFont="1" applyFill="1" applyBorder="1" applyAlignment="1">
      <alignment horizontal="center" vertical="center"/>
    </xf>
    <xf numFmtId="0" fontId="34" fillId="27" borderId="48" xfId="45" applyFont="1" applyFill="1" applyBorder="1" applyAlignment="1">
      <alignment horizontal="center" vertical="center"/>
    </xf>
    <xf numFmtId="0" fontId="34" fillId="27" borderId="47" xfId="45" applyFont="1" applyFill="1" applyBorder="1" applyAlignment="1">
      <alignment horizontal="center" vertical="center"/>
    </xf>
    <xf numFmtId="0" fontId="23" fillId="27" borderId="39" xfId="45" applyFont="1" applyFill="1" applyBorder="1" applyAlignment="1">
      <alignment horizontal="center" vertical="center"/>
    </xf>
    <xf numFmtId="0" fontId="23" fillId="27" borderId="50" xfId="45" applyFont="1" applyFill="1" applyBorder="1" applyAlignment="1">
      <alignment horizontal="center" vertical="center"/>
    </xf>
    <xf numFmtId="0" fontId="23" fillId="27" borderId="49" xfId="45" applyFont="1" applyFill="1" applyBorder="1" applyAlignment="1">
      <alignment horizontal="center" vertical="center"/>
    </xf>
    <xf numFmtId="0" fontId="22" fillId="0" borderId="36" xfId="45" applyFont="1" applyBorder="1" applyAlignment="1">
      <alignment horizontal="right" vertical="center"/>
    </xf>
    <xf numFmtId="0" fontId="22" fillId="0" borderId="42" xfId="45" applyFont="1" applyBorder="1" applyAlignment="1">
      <alignment horizontal="right" vertical="center"/>
    </xf>
    <xf numFmtId="167" fontId="23" fillId="0" borderId="44" xfId="47" applyNumberFormat="1" applyFont="1" applyBorder="1" applyAlignment="1">
      <alignment horizontal="center" vertical="center"/>
    </xf>
    <xf numFmtId="167" fontId="23" fillId="0" borderId="45" xfId="47" applyNumberFormat="1" applyFont="1" applyBorder="1" applyAlignment="1">
      <alignment horizontal="center" vertical="center"/>
    </xf>
    <xf numFmtId="167" fontId="23" fillId="0" borderId="46" xfId="47" applyNumberFormat="1" applyFont="1" applyBorder="1" applyAlignment="1">
      <alignment horizontal="center" vertical="center"/>
    </xf>
    <xf numFmtId="10" fontId="23" fillId="29" borderId="38" xfId="47" applyNumberFormat="1" applyFont="1" applyFill="1" applyBorder="1" applyAlignment="1">
      <alignment horizontal="center" vertical="center"/>
    </xf>
    <xf numFmtId="10" fontId="23" fillId="29" borderId="47" xfId="47" applyNumberFormat="1" applyFont="1" applyFill="1" applyBorder="1" applyAlignment="1">
      <alignment horizontal="center" vertical="center"/>
    </xf>
    <xf numFmtId="10" fontId="23" fillId="29" borderId="39" xfId="47" applyNumberFormat="1" applyFont="1" applyFill="1" applyBorder="1" applyAlignment="1">
      <alignment horizontal="center" vertical="center"/>
    </xf>
    <xf numFmtId="10" fontId="23" fillId="29" borderId="49" xfId="47" applyNumberFormat="1" applyFont="1" applyFill="1" applyBorder="1" applyAlignment="1">
      <alignment horizontal="center" vertical="center"/>
    </xf>
    <xf numFmtId="10" fontId="23" fillId="29" borderId="43" xfId="47" applyNumberFormat="1" applyFont="1" applyFill="1" applyBorder="1" applyAlignment="1">
      <alignment horizontal="center" vertical="center"/>
    </xf>
    <xf numFmtId="0" fontId="22" fillId="29" borderId="36" xfId="45" applyFont="1" applyFill="1" applyBorder="1" applyAlignment="1">
      <alignment horizontal="justify" vertical="center" wrapText="1"/>
    </xf>
    <xf numFmtId="0" fontId="22" fillId="29" borderId="37" xfId="45" applyFont="1" applyFill="1" applyBorder="1" applyAlignment="1">
      <alignment horizontal="justify" vertical="center" wrapText="1"/>
    </xf>
    <xf numFmtId="0" fontId="22" fillId="29" borderId="42" xfId="45" applyFont="1" applyFill="1" applyBorder="1" applyAlignment="1">
      <alignment horizontal="justify" vertical="center" wrapText="1"/>
    </xf>
    <xf numFmtId="10" fontId="23" fillId="26" borderId="43" xfId="47" applyNumberFormat="1" applyFont="1" applyFill="1" applyBorder="1" applyAlignment="1">
      <alignment horizontal="center" vertical="center"/>
    </xf>
    <xf numFmtId="0" fontId="23" fillId="27" borderId="36" xfId="45" applyFont="1" applyFill="1" applyBorder="1" applyAlignment="1">
      <alignment horizontal="center" vertical="center"/>
    </xf>
    <xf numFmtId="0" fontId="23" fillId="27" borderId="37" xfId="45" applyFont="1" applyFill="1" applyBorder="1" applyAlignment="1">
      <alignment horizontal="center" vertical="center"/>
    </xf>
    <xf numFmtId="0" fontId="23" fillId="27" borderId="42" xfId="45" applyFont="1" applyFill="1" applyBorder="1" applyAlignment="1">
      <alignment horizontal="center" vertical="center"/>
    </xf>
  </cellXfs>
  <cellStyles count="50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Neutro" xfId="31" builtinId="28" customBuiltin="1"/>
    <cellStyle name="Normal" xfId="0" builtinId="0"/>
    <cellStyle name="Normal 10" xfId="45" xr:uid="{00000000-0005-0000-0000-000020000000}"/>
    <cellStyle name="Nota" xfId="32" builtinId="10" customBuiltin="1"/>
    <cellStyle name="Porcentagem" xfId="33" builtinId="5"/>
    <cellStyle name="Porcentagem 2" xfId="46" xr:uid="{00000000-0005-0000-0000-000023000000}"/>
    <cellStyle name="Porcentagem 2 2" xfId="47" xr:uid="{EF546DAF-0819-4E6D-A5CE-7B4E6FEFEE42}"/>
    <cellStyle name="Ruim" xfId="30" builtinId="27" customBuiltin="1"/>
    <cellStyle name="Saída" xfId="34" builtinId="21" customBuiltin="1"/>
    <cellStyle name="Texto de Aviso" xfId="36" builtinId="11" customBuiltin="1"/>
    <cellStyle name="Texto Explicativo" xfId="37" builtinId="53" customBuiltin="1"/>
    <cellStyle name="Título" xfId="38" builtinId="15" customBuiltin="1"/>
    <cellStyle name="Título 1" xfId="39" builtinId="16" customBuiltin="1"/>
    <cellStyle name="Título 2" xfId="40" builtinId="17" customBuiltin="1"/>
    <cellStyle name="Título 3" xfId="41" builtinId="18" customBuiltin="1"/>
    <cellStyle name="Título 4" xfId="42" builtinId="19" customBuiltin="1"/>
    <cellStyle name="Total" xfId="43" builtinId="25" customBuiltin="1"/>
    <cellStyle name="Vírgula" xfId="35" builtinId="3"/>
    <cellStyle name="Vírgula 2" xfId="48" xr:uid="{4DE38BE0-B1C8-4702-8959-58BB9BE91DB5}"/>
    <cellStyle name="Vírgula 4" xfId="44" xr:uid="{00000000-0005-0000-0000-00002E000000}"/>
    <cellStyle name="Vírgula 4 2" xfId="49" xr:uid="{946369D4-AE01-46C0-93C6-2E0F36F4289D}"/>
  </cellStyles>
  <dxfs count="10">
    <dxf>
      <font>
        <b val="0"/>
        <i val="0"/>
        <color theme="0" tint="-0.14996795556505021"/>
        <name val="Calibri Light"/>
        <scheme val="none"/>
      </font>
      <fill>
        <patternFill>
          <fgColor indexed="64"/>
          <bgColor theme="0" tint="-0.14996795556505021"/>
        </patternFill>
      </fill>
      <border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color theme="0" tint="-0.14996795556505021"/>
        <name val="Calibri Light"/>
        <scheme val="none"/>
      </font>
      <fill>
        <patternFill>
          <fgColor indexed="64"/>
          <bgColor theme="0" tint="-0.14996795556505021"/>
        </patternFill>
      </fill>
      <border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color theme="0" tint="-0.14996795556505021"/>
        <name val="Calibri Light"/>
        <scheme val="none"/>
      </font>
      <fill>
        <patternFill>
          <fgColor indexed="64"/>
          <bgColor theme="0" tint="-0.14996795556505021"/>
        </patternFill>
      </fill>
      <border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color theme="0" tint="-0.14996795556505021"/>
        <name val="Calibri Light"/>
        <scheme val="none"/>
      </font>
      <fill>
        <patternFill>
          <fgColor indexed="64"/>
          <bgColor theme="0" tint="-0.14996795556505021"/>
        </patternFill>
      </fill>
      <border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color theme="0" tint="-0.14996795556505021"/>
        <name val="Calibri Light"/>
        <scheme val="none"/>
      </font>
      <fill>
        <patternFill>
          <fgColor indexed="64"/>
          <bgColor theme="0" tint="-0.14996795556505021"/>
        </patternFill>
      </fill>
      <border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color theme="0" tint="-0.14996795556505021"/>
        <name val="Calibri Light"/>
        <scheme val="none"/>
      </font>
      <fill>
        <patternFill>
          <fgColor indexed="64"/>
          <bgColor theme="0" tint="-0.14996795556505021"/>
        </patternFill>
      </fill>
      <border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color theme="0" tint="-0.14996795556505021"/>
        <name val="Calibri Light"/>
        <scheme val="none"/>
      </font>
      <fill>
        <patternFill>
          <fgColor indexed="64"/>
          <bgColor theme="0" tint="-0.14996795556505021"/>
        </patternFill>
      </fill>
      <border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color theme="0" tint="-0.14996795556505021"/>
        <name val="Calibri Light"/>
        <scheme val="none"/>
      </font>
      <fill>
        <patternFill>
          <fgColor indexed="64"/>
          <bgColor theme="0" tint="-0.14996795556505021"/>
        </patternFill>
      </fill>
      <border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color theme="0" tint="-0.14996795556505021"/>
        <name val="Calibri Light"/>
        <scheme val="none"/>
      </font>
      <fill>
        <patternFill>
          <fgColor indexed="64"/>
          <bgColor theme="0" tint="-0.14996795556505021"/>
        </patternFill>
      </fill>
      <border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color theme="0" tint="-0.14996795556505021"/>
        <name val="Calibri Light"/>
        <scheme val="none"/>
      </font>
      <fill>
        <patternFill>
          <fgColor indexed="64"/>
          <bgColor theme="0" tint="-0.14996795556505021"/>
        </patternFill>
      </fill>
      <border>
        <left/>
        <right/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colors>
    <mruColors>
      <color rgb="FFBFBF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182880</xdr:colOff>
      <xdr:row>0</xdr:row>
      <xdr:rowOff>74295</xdr:rowOff>
    </xdr:from>
    <xdr:to>
      <xdr:col>2</xdr:col>
      <xdr:colOff>749743</xdr:colOff>
      <xdr:row>0</xdr:row>
      <xdr:rowOff>950595</xdr:rowOff>
    </xdr:to>
    <xdr:pic>
      <xdr:nvPicPr>
        <xdr:cNvPr id="3" name="Picture 156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2460" y="74295"/>
          <a:ext cx="1260283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285751</xdr:colOff>
      <xdr:row>0</xdr:row>
      <xdr:rowOff>38101</xdr:rowOff>
    </xdr:from>
    <xdr:to>
      <xdr:col>2</xdr:col>
      <xdr:colOff>247650</xdr:colOff>
      <xdr:row>0</xdr:row>
      <xdr:rowOff>1041875</xdr:rowOff>
    </xdr:to>
    <xdr:pic>
      <xdr:nvPicPr>
        <xdr:cNvPr id="2" name="Picture 156">
          <a:extLst>
            <a:ext uri="{FF2B5EF4-FFF2-40B4-BE49-F238E27FC236}">
              <a16:creationId xmlns:a16="http://schemas.microsoft.com/office/drawing/2014/main" id="{5DA46CBB-0EFF-4CF9-ADF0-10058297C1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1" y="38101"/>
          <a:ext cx="1114424" cy="10037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0</xdr:row>
      <xdr:rowOff>38100</xdr:rowOff>
    </xdr:from>
    <xdr:to>
      <xdr:col>1</xdr:col>
      <xdr:colOff>709084</xdr:colOff>
      <xdr:row>0</xdr:row>
      <xdr:rowOff>971550</xdr:rowOff>
    </xdr:to>
    <xdr:pic>
      <xdr:nvPicPr>
        <xdr:cNvPr id="4" name="Picture 156">
          <a:extLst>
            <a:ext uri="{FF2B5EF4-FFF2-40B4-BE49-F238E27FC236}">
              <a16:creationId xmlns:a16="http://schemas.microsoft.com/office/drawing/2014/main" id="{FBF9E465-2550-4513-B496-1390EE1217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38100"/>
          <a:ext cx="985309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Usuario\Google%20Drive\DFT%20Projetos\PROJETOS\SERRANIA\PROJETOS\PRA&#199;A\PROJETO%20PRACA%20SETE%20ORELHAS\PLANILHA%20M+&#220;LTIPLA%202.3%20-%20RAND%20201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lanilha_Or&#231;amentaria%20-%20PAV.%20BLOQUETE%20%20SEPAR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 refreshError="1"/>
      <sheetData sheetId="1" refreshError="1"/>
      <sheetData sheetId="2" refreshError="1">
        <row r="29">
          <cell r="G29">
            <v>43009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 ORÇ"/>
      <sheetName val="CRON"/>
      <sheetName val="MM CALC"/>
      <sheetName val="BDI"/>
    </sheetNames>
    <sheetDataSet>
      <sheetData sheetId="0"/>
      <sheetData sheetId="1"/>
      <sheetData sheetId="2">
        <row r="11">
          <cell r="B11" t="str">
            <v>SEINFRA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L103"/>
  <sheetViews>
    <sheetView showGridLines="0" view="pageBreakPreview" topLeftCell="A30" zoomScale="90" zoomScaleNormal="90" zoomScaleSheetLayoutView="90" workbookViewId="0">
      <selection activeCell="C32" sqref="C32"/>
    </sheetView>
  </sheetViews>
  <sheetFormatPr defaultColWidth="9.140625" defaultRowHeight="12.75" x14ac:dyDescent="0.2"/>
  <cols>
    <col min="1" max="1" width="6.5703125" style="4" customWidth="1"/>
    <col min="2" max="2" width="10.140625" style="5" customWidth="1"/>
    <col min="3" max="3" width="15" style="5" customWidth="1"/>
    <col min="4" max="4" width="97" style="12" customWidth="1"/>
    <col min="5" max="5" width="6.7109375" style="5" customWidth="1"/>
    <col min="6" max="6" width="11.5703125" style="6" bestFit="1" customWidth="1"/>
    <col min="7" max="8" width="12.7109375" style="6" customWidth="1"/>
    <col min="9" max="9" width="21.28515625" style="100" customWidth="1"/>
    <col min="10" max="10" width="9.140625" style="11"/>
    <col min="11" max="11" width="6.140625" style="5" bestFit="1" customWidth="1"/>
    <col min="12" max="16384" width="9.140625" style="11"/>
  </cols>
  <sheetData>
    <row r="1" spans="1:11" s="102" customFormat="1" ht="80.099999999999994" customHeight="1" x14ac:dyDescent="0.2">
      <c r="A1" s="190" t="s">
        <v>36</v>
      </c>
      <c r="B1" s="191"/>
      <c r="C1" s="191"/>
      <c r="D1" s="191"/>
      <c r="E1" s="191"/>
      <c r="F1" s="191"/>
      <c r="G1" s="191"/>
      <c r="H1" s="191"/>
      <c r="I1" s="192"/>
      <c r="K1" s="63"/>
    </row>
    <row r="2" spans="1:11" x14ac:dyDescent="0.2">
      <c r="A2" s="199" t="s">
        <v>26</v>
      </c>
      <c r="B2" s="199"/>
      <c r="C2" s="199"/>
      <c r="D2" s="199"/>
      <c r="E2" s="199"/>
      <c r="F2" s="199"/>
      <c r="G2" s="199"/>
      <c r="H2" s="199"/>
      <c r="I2" s="199"/>
    </row>
    <row r="3" spans="1:11" x14ac:dyDescent="0.2">
      <c r="A3" s="79"/>
      <c r="B3" s="80"/>
      <c r="C3" s="80"/>
      <c r="D3" s="78"/>
      <c r="E3" s="80"/>
      <c r="F3" s="80"/>
      <c r="G3" s="80"/>
      <c r="H3" s="80"/>
      <c r="I3" s="75"/>
    </row>
    <row r="4" spans="1:11" x14ac:dyDescent="0.2">
      <c r="A4" s="13" t="s">
        <v>34</v>
      </c>
      <c r="B4" s="2"/>
      <c r="C4" s="2"/>
      <c r="D4" s="50"/>
      <c r="E4" s="26" t="str">
        <f>'MM CALC'!E3</f>
        <v>DATA: 20/10/2025</v>
      </c>
      <c r="F4" s="101">
        <v>45950</v>
      </c>
      <c r="G4" s="38"/>
      <c r="H4" s="38"/>
      <c r="I4" s="97"/>
    </row>
    <row r="5" spans="1:11" x14ac:dyDescent="0.2">
      <c r="A5" s="13" t="s">
        <v>80</v>
      </c>
      <c r="B5" s="26" t="s">
        <v>78</v>
      </c>
      <c r="C5" s="26"/>
      <c r="D5" s="37"/>
      <c r="E5" s="202"/>
      <c r="F5" s="203"/>
      <c r="G5" s="203"/>
      <c r="H5" s="203"/>
      <c r="I5" s="204"/>
    </row>
    <row r="6" spans="1:11" x14ac:dyDescent="0.2">
      <c r="A6" s="193" t="s">
        <v>77</v>
      </c>
      <c r="B6" s="194"/>
      <c r="C6" s="194"/>
      <c r="D6" s="195"/>
      <c r="E6" s="200" t="s">
        <v>13</v>
      </c>
      <c r="F6" s="201"/>
      <c r="G6" s="205" t="s">
        <v>64</v>
      </c>
      <c r="H6" s="206"/>
      <c r="I6" s="196" t="s">
        <v>33</v>
      </c>
    </row>
    <row r="7" spans="1:11" ht="28.5" customHeight="1" x14ac:dyDescent="0.2">
      <c r="A7" s="193" t="s">
        <v>144</v>
      </c>
      <c r="B7" s="194"/>
      <c r="C7" s="194"/>
      <c r="D7" s="195"/>
      <c r="E7" s="66" t="s">
        <v>5</v>
      </c>
      <c r="F7" s="67" t="s">
        <v>3</v>
      </c>
      <c r="G7" s="207"/>
      <c r="H7" s="208"/>
      <c r="I7" s="197"/>
    </row>
    <row r="8" spans="1:11" x14ac:dyDescent="0.2">
      <c r="A8" s="88" t="s">
        <v>94</v>
      </c>
      <c r="B8" s="3"/>
      <c r="C8" s="3"/>
      <c r="D8" s="3"/>
      <c r="E8" s="89" t="s">
        <v>12</v>
      </c>
      <c r="F8" s="68" t="s">
        <v>4</v>
      </c>
      <c r="G8" s="90" t="s">
        <v>20</v>
      </c>
      <c r="H8" s="93">
        <v>0.20480000000000001</v>
      </c>
      <c r="I8" s="198"/>
    </row>
    <row r="9" spans="1:11" x14ac:dyDescent="0.2">
      <c r="A9" s="8"/>
      <c r="B9" s="2"/>
      <c r="C9" s="2"/>
      <c r="D9" s="9"/>
      <c r="E9" s="2"/>
      <c r="F9" s="17"/>
      <c r="G9" s="10"/>
      <c r="H9" s="10"/>
      <c r="I9" s="98"/>
    </row>
    <row r="10" spans="1:11" s="5" customFormat="1" ht="25.5" x14ac:dyDescent="0.2">
      <c r="A10" s="59" t="s">
        <v>0</v>
      </c>
      <c r="B10" s="60" t="s">
        <v>9</v>
      </c>
      <c r="C10" s="75" t="s">
        <v>27</v>
      </c>
      <c r="D10" s="69" t="s">
        <v>1</v>
      </c>
      <c r="E10" s="60" t="s">
        <v>6</v>
      </c>
      <c r="F10" s="58" t="s">
        <v>7</v>
      </c>
      <c r="G10" s="7" t="s">
        <v>14</v>
      </c>
      <c r="H10" s="94" t="s">
        <v>15</v>
      </c>
      <c r="I10" s="7" t="s">
        <v>8</v>
      </c>
    </row>
    <row r="11" spans="1:11" x14ac:dyDescent="0.2">
      <c r="A11" s="62"/>
      <c r="B11" s="63"/>
      <c r="C11" s="63"/>
      <c r="D11" s="21"/>
      <c r="E11" s="63"/>
      <c r="F11" s="64"/>
      <c r="G11" s="65"/>
      <c r="H11" s="65"/>
      <c r="I11" s="99" t="s">
        <v>22</v>
      </c>
    </row>
    <row r="12" spans="1:11" x14ac:dyDescent="0.2">
      <c r="A12" s="187"/>
      <c r="B12" s="188"/>
      <c r="C12" s="188"/>
      <c r="D12" s="188"/>
      <c r="E12" s="188"/>
      <c r="F12" s="188"/>
      <c r="G12" s="188"/>
      <c r="H12" s="188"/>
      <c r="I12" s="189"/>
    </row>
    <row r="13" spans="1:11" s="39" customFormat="1" ht="19.5" customHeight="1" x14ac:dyDescent="0.2">
      <c r="A13" s="81">
        <v>1</v>
      </c>
      <c r="B13" s="81"/>
      <c r="C13" s="82"/>
      <c r="D13" s="83" t="s">
        <v>95</v>
      </c>
      <c r="E13" s="84"/>
      <c r="F13" s="85"/>
      <c r="G13" s="86"/>
      <c r="H13" s="95"/>
      <c r="I13" s="86">
        <f>I14</f>
        <v>1392.98</v>
      </c>
      <c r="K13" s="71"/>
    </row>
    <row r="14" spans="1:11" s="118" customFormat="1" ht="53.25" customHeight="1" x14ac:dyDescent="0.2">
      <c r="A14" s="33" t="s">
        <v>10</v>
      </c>
      <c r="B14" s="33" t="str">
        <f>'[2]MM CALC'!B11</f>
        <v>SEINFRA</v>
      </c>
      <c r="C14" s="116" t="s">
        <v>72</v>
      </c>
      <c r="D14" s="117" t="s">
        <v>73</v>
      </c>
      <c r="E14" s="31" t="s">
        <v>74</v>
      </c>
      <c r="F14" s="34">
        <v>1</v>
      </c>
      <c r="G14" s="140">
        <v>1156.19</v>
      </c>
      <c r="H14" s="96">
        <f>ROUND(G14+(G14*$H$8),2)</f>
        <v>1392.98</v>
      </c>
      <c r="I14" s="35">
        <f>ROUND((F14*H14),2)</f>
        <v>1392.98</v>
      </c>
      <c r="K14" s="119"/>
    </row>
    <row r="15" spans="1:11" s="36" customFormat="1" ht="21" customHeight="1" x14ac:dyDescent="0.2">
      <c r="A15" s="81">
        <v>2</v>
      </c>
      <c r="B15" s="81"/>
      <c r="C15" s="87"/>
      <c r="D15" s="91" t="s">
        <v>136</v>
      </c>
      <c r="E15" s="87"/>
      <c r="F15" s="85"/>
      <c r="G15" s="86"/>
      <c r="H15" s="95"/>
      <c r="I15" s="86">
        <f>I16+I17+I18+I19+I20+I21+I22+I23</f>
        <v>171107.52000000002</v>
      </c>
      <c r="K15" s="70"/>
    </row>
    <row r="16" spans="1:11" s="36" customFormat="1" ht="25.5" x14ac:dyDescent="0.2">
      <c r="A16" s="33" t="s">
        <v>11</v>
      </c>
      <c r="B16" s="33" t="s">
        <v>109</v>
      </c>
      <c r="C16" s="5">
        <v>92394</v>
      </c>
      <c r="D16" s="122" t="s">
        <v>142</v>
      </c>
      <c r="E16" s="31" t="s">
        <v>19</v>
      </c>
      <c r="F16" s="34">
        <v>840</v>
      </c>
      <c r="G16" s="35">
        <v>98.85</v>
      </c>
      <c r="H16" s="96">
        <f t="shared" ref="H16:H23" si="0">ROUND(G16+(G16*$H$8),2)</f>
        <v>119.09</v>
      </c>
      <c r="I16" s="35">
        <f>ROUND((F16*H16),2)</f>
        <v>100035.6</v>
      </c>
      <c r="K16" s="72"/>
    </row>
    <row r="17" spans="1:11" s="36" customFormat="1" ht="38.25" x14ac:dyDescent="0.2">
      <c r="A17" s="33" t="s">
        <v>68</v>
      </c>
      <c r="B17" s="33" t="s">
        <v>109</v>
      </c>
      <c r="C17" s="120">
        <v>95875</v>
      </c>
      <c r="D17" s="122" t="s">
        <v>116</v>
      </c>
      <c r="E17" s="123" t="s">
        <v>127</v>
      </c>
      <c r="F17" s="124">
        <f>'MM CALC'!F15</f>
        <v>4838.3999999999996</v>
      </c>
      <c r="G17" s="125">
        <v>2.5299999999999998</v>
      </c>
      <c r="H17" s="96">
        <f>ROUND(G17+(G17*$H$8),2)</f>
        <v>3.05</v>
      </c>
      <c r="I17" s="125">
        <f>F17*H17</f>
        <v>14757.119999999997</v>
      </c>
      <c r="K17" s="72"/>
    </row>
    <row r="18" spans="1:11" s="36" customFormat="1" ht="38.25" x14ac:dyDescent="0.2">
      <c r="A18" s="33" t="s">
        <v>69</v>
      </c>
      <c r="B18" s="33" t="s">
        <v>109</v>
      </c>
      <c r="C18" s="33">
        <v>93590</v>
      </c>
      <c r="D18" s="122" t="s">
        <v>117</v>
      </c>
      <c r="E18" s="123" t="s">
        <v>127</v>
      </c>
      <c r="F18" s="124">
        <f>'MM CALC'!F16</f>
        <v>6048</v>
      </c>
      <c r="G18" s="125">
        <v>1</v>
      </c>
      <c r="H18" s="96">
        <f t="shared" si="0"/>
        <v>1.2</v>
      </c>
      <c r="I18" s="125">
        <f>F18*H18</f>
        <v>7257.5999999999995</v>
      </c>
      <c r="K18" s="72"/>
    </row>
    <row r="19" spans="1:11" s="36" customFormat="1" ht="38.25" x14ac:dyDescent="0.2">
      <c r="A19" s="33" t="s">
        <v>86</v>
      </c>
      <c r="B19" s="33" t="s">
        <v>109</v>
      </c>
      <c r="C19" s="120">
        <v>95875</v>
      </c>
      <c r="D19" s="122" t="s">
        <v>116</v>
      </c>
      <c r="E19" s="123" t="s">
        <v>127</v>
      </c>
      <c r="F19" s="124">
        <f>'MM CALC'!F17</f>
        <v>1512</v>
      </c>
      <c r="G19" s="125">
        <v>2.5299999999999998</v>
      </c>
      <c r="H19" s="96">
        <f t="shared" si="0"/>
        <v>3.05</v>
      </c>
      <c r="I19" s="125">
        <f>F19*H19</f>
        <v>4611.5999999999995</v>
      </c>
      <c r="K19" s="72"/>
    </row>
    <row r="20" spans="1:11" s="36" customFormat="1" ht="38.25" x14ac:dyDescent="0.2">
      <c r="A20" s="33" t="s">
        <v>114</v>
      </c>
      <c r="B20" s="33" t="s">
        <v>109</v>
      </c>
      <c r="C20" s="33">
        <v>93590</v>
      </c>
      <c r="D20" s="122" t="s">
        <v>117</v>
      </c>
      <c r="E20" s="123" t="s">
        <v>127</v>
      </c>
      <c r="F20" s="124">
        <f>'MM CALC'!F18</f>
        <v>756</v>
      </c>
      <c r="G20" s="125">
        <v>1</v>
      </c>
      <c r="H20" s="96">
        <f t="shared" si="0"/>
        <v>1.2</v>
      </c>
      <c r="I20" s="125">
        <f>F20*H20</f>
        <v>907.19999999999993</v>
      </c>
      <c r="K20" s="72"/>
    </row>
    <row r="21" spans="1:11" s="36" customFormat="1" ht="65.25" customHeight="1" x14ac:dyDescent="0.2">
      <c r="A21" s="33" t="s">
        <v>115</v>
      </c>
      <c r="B21" s="120" t="s">
        <v>23</v>
      </c>
      <c r="C21" s="121" t="s">
        <v>75</v>
      </c>
      <c r="D21" s="122" t="s">
        <v>76</v>
      </c>
      <c r="E21" s="123" t="s">
        <v>70</v>
      </c>
      <c r="F21" s="124">
        <v>240</v>
      </c>
      <c r="G21" s="125">
        <v>78.84</v>
      </c>
      <c r="H21" s="126">
        <f t="shared" si="0"/>
        <v>94.99</v>
      </c>
      <c r="I21" s="125">
        <f>F21*H21</f>
        <v>22797.599999999999</v>
      </c>
      <c r="K21" s="72"/>
    </row>
    <row r="22" spans="1:11" s="36" customFormat="1" ht="38.25" x14ac:dyDescent="0.2">
      <c r="A22" s="33" t="s">
        <v>118</v>
      </c>
      <c r="B22" s="127" t="s">
        <v>109</v>
      </c>
      <c r="C22" s="128" t="s">
        <v>112</v>
      </c>
      <c r="D22" s="129" t="s">
        <v>111</v>
      </c>
      <c r="E22" s="128" t="s">
        <v>70</v>
      </c>
      <c r="F22" s="130">
        <v>240</v>
      </c>
      <c r="G22" s="131">
        <v>42.56</v>
      </c>
      <c r="H22" s="126">
        <f t="shared" si="0"/>
        <v>51.28</v>
      </c>
      <c r="I22" s="125">
        <f>ROUND((F22*H22),2)</f>
        <v>12307.2</v>
      </c>
      <c r="K22" s="72"/>
    </row>
    <row r="23" spans="1:11" s="36" customFormat="1" x14ac:dyDescent="0.2">
      <c r="A23" s="33" t="s">
        <v>119</v>
      </c>
      <c r="B23" s="33" t="s">
        <v>23</v>
      </c>
      <c r="C23" s="116" t="s">
        <v>24</v>
      </c>
      <c r="D23" s="135" t="s">
        <v>29</v>
      </c>
      <c r="E23" s="31" t="s">
        <v>19</v>
      </c>
      <c r="F23" s="34">
        <v>840</v>
      </c>
      <c r="G23" s="56">
        <v>8.33</v>
      </c>
      <c r="H23" s="96">
        <f t="shared" si="0"/>
        <v>10.039999999999999</v>
      </c>
      <c r="I23" s="35">
        <f>ROUND((F23*H23),2)</f>
        <v>8433.6</v>
      </c>
      <c r="K23" s="72"/>
    </row>
    <row r="24" spans="1:11" s="36" customFormat="1" ht="18" customHeight="1" x14ac:dyDescent="0.2">
      <c r="A24" s="81">
        <v>3</v>
      </c>
      <c r="B24" s="81"/>
      <c r="C24" s="87"/>
      <c r="D24" s="91" t="s">
        <v>135</v>
      </c>
      <c r="E24" s="87"/>
      <c r="F24" s="85"/>
      <c r="G24" s="86"/>
      <c r="H24" s="95"/>
      <c r="I24" s="86">
        <f>I25+I29+I31+I26+I27+I28+I30+I33+I32</f>
        <v>325567.5722</v>
      </c>
      <c r="K24" s="72"/>
    </row>
    <row r="25" spans="1:11" s="134" customFormat="1" ht="46.5" customHeight="1" x14ac:dyDescent="0.2">
      <c r="A25" s="33" t="s">
        <v>82</v>
      </c>
      <c r="B25" s="33" t="s">
        <v>109</v>
      </c>
      <c r="C25" s="5">
        <v>92394</v>
      </c>
      <c r="D25" s="122" t="s">
        <v>142</v>
      </c>
      <c r="E25" s="31" t="s">
        <v>19</v>
      </c>
      <c r="F25" s="34">
        <f>'MM CALC'!F23</f>
        <v>1445.71</v>
      </c>
      <c r="G25" s="35">
        <v>98.85</v>
      </c>
      <c r="H25" s="96">
        <f t="shared" ref="H25:H33" si="1">ROUND(G25+(G25*$H$8),2)</f>
        <v>119.09</v>
      </c>
      <c r="I25" s="35">
        <f>F25*H25</f>
        <v>172169.60390000002</v>
      </c>
      <c r="J25" s="132"/>
      <c r="K25" s="133"/>
    </row>
    <row r="26" spans="1:11" s="134" customFormat="1" ht="44.25" customHeight="1" x14ac:dyDescent="0.2">
      <c r="A26" s="33" t="s">
        <v>83</v>
      </c>
      <c r="B26" s="33" t="s">
        <v>109</v>
      </c>
      <c r="C26" s="120">
        <v>95875</v>
      </c>
      <c r="D26" s="122" t="s">
        <v>116</v>
      </c>
      <c r="E26" s="123" t="s">
        <v>127</v>
      </c>
      <c r="F26" s="124">
        <f>'MM CALC'!F24</f>
        <v>8327.2800000000007</v>
      </c>
      <c r="G26" s="125">
        <v>2.5299999999999998</v>
      </c>
      <c r="H26" s="96">
        <f t="shared" si="1"/>
        <v>3.05</v>
      </c>
      <c r="I26" s="125">
        <f>F26*H26</f>
        <v>25398.204000000002</v>
      </c>
      <c r="J26" s="132"/>
      <c r="K26" s="133"/>
    </row>
    <row r="27" spans="1:11" s="134" customFormat="1" ht="44.25" customHeight="1" x14ac:dyDescent="0.2">
      <c r="A27" s="33" t="s">
        <v>85</v>
      </c>
      <c r="B27" s="33" t="s">
        <v>109</v>
      </c>
      <c r="C27" s="33">
        <v>93590</v>
      </c>
      <c r="D27" s="122" t="s">
        <v>117</v>
      </c>
      <c r="E27" s="123" t="s">
        <v>127</v>
      </c>
      <c r="F27" s="124">
        <f>'MM CALC'!F25</f>
        <v>10409.11</v>
      </c>
      <c r="G27" s="125">
        <v>1</v>
      </c>
      <c r="H27" s="96">
        <f t="shared" si="1"/>
        <v>1.2</v>
      </c>
      <c r="I27" s="125">
        <f>F27*H27</f>
        <v>12490.932000000001</v>
      </c>
      <c r="J27" s="132"/>
      <c r="K27" s="133"/>
    </row>
    <row r="28" spans="1:11" s="134" customFormat="1" ht="65.25" customHeight="1" x14ac:dyDescent="0.2">
      <c r="A28" s="33" t="s">
        <v>84</v>
      </c>
      <c r="B28" s="33" t="s">
        <v>109</v>
      </c>
      <c r="C28" s="120">
        <v>95875</v>
      </c>
      <c r="D28" s="122" t="s">
        <v>116</v>
      </c>
      <c r="E28" s="123" t="s">
        <v>127</v>
      </c>
      <c r="F28" s="124">
        <f>'MM CALC'!F26</f>
        <v>2602.27</v>
      </c>
      <c r="G28" s="125">
        <v>2.5299999999999998</v>
      </c>
      <c r="H28" s="96">
        <f t="shared" si="1"/>
        <v>3.05</v>
      </c>
      <c r="I28" s="125">
        <f t="shared" ref="I28" si="2">F28*H28</f>
        <v>7936.9234999999999</v>
      </c>
      <c r="J28" s="132"/>
      <c r="K28" s="133"/>
    </row>
    <row r="29" spans="1:11" s="134" customFormat="1" ht="42.75" customHeight="1" x14ac:dyDescent="0.2">
      <c r="A29" s="33" t="s">
        <v>120</v>
      </c>
      <c r="B29" s="33" t="s">
        <v>109</v>
      </c>
      <c r="C29" s="33">
        <v>93590</v>
      </c>
      <c r="D29" s="122" t="s">
        <v>117</v>
      </c>
      <c r="E29" s="123" t="s">
        <v>127</v>
      </c>
      <c r="F29" s="124">
        <f>'MM CALC'!F27</f>
        <v>1301.1300000000001</v>
      </c>
      <c r="G29" s="125">
        <v>1</v>
      </c>
      <c r="H29" s="96">
        <f t="shared" si="1"/>
        <v>1.2</v>
      </c>
      <c r="I29" s="125">
        <f t="shared" ref="I29:I31" si="3">F29*H29</f>
        <v>1561.356</v>
      </c>
      <c r="J29" s="132"/>
      <c r="K29" s="133"/>
    </row>
    <row r="30" spans="1:11" s="118" customFormat="1" ht="71.25" customHeight="1" x14ac:dyDescent="0.2">
      <c r="A30" s="33" t="s">
        <v>121</v>
      </c>
      <c r="B30" s="120" t="s">
        <v>23</v>
      </c>
      <c r="C30" s="121" t="s">
        <v>75</v>
      </c>
      <c r="D30" s="122" t="s">
        <v>76</v>
      </c>
      <c r="E30" s="123" t="s">
        <v>70</v>
      </c>
      <c r="F30" s="34">
        <f>'MM CALC'!F28</f>
        <v>433.4</v>
      </c>
      <c r="G30" s="125">
        <v>78.84</v>
      </c>
      <c r="H30" s="96">
        <f t="shared" ref="H30" si="4">ROUND(G30+(G30*$H$8),2)</f>
        <v>94.99</v>
      </c>
      <c r="I30" s="125">
        <f t="shared" ref="I30" si="5">F30*H30</f>
        <v>41168.665999999997</v>
      </c>
      <c r="K30" s="136"/>
    </row>
    <row r="31" spans="1:11" s="36" customFormat="1" ht="61.5" customHeight="1" x14ac:dyDescent="0.2">
      <c r="A31" s="33" t="s">
        <v>122</v>
      </c>
      <c r="B31" s="127" t="s">
        <v>109</v>
      </c>
      <c r="C31" s="128" t="s">
        <v>112</v>
      </c>
      <c r="D31" s="129" t="s">
        <v>111</v>
      </c>
      <c r="E31" s="128" t="s">
        <v>70</v>
      </c>
      <c r="F31" s="130">
        <f>'MM CALC'!F29</f>
        <v>413.06</v>
      </c>
      <c r="G31" s="131">
        <v>42.56</v>
      </c>
      <c r="H31" s="126">
        <f t="shared" si="1"/>
        <v>51.28</v>
      </c>
      <c r="I31" s="125">
        <f t="shared" si="3"/>
        <v>21181.716800000002</v>
      </c>
      <c r="K31" s="72"/>
    </row>
    <row r="32" spans="1:11" s="36" customFormat="1" ht="61.5" customHeight="1" x14ac:dyDescent="0.2">
      <c r="A32" s="33" t="s">
        <v>123</v>
      </c>
      <c r="B32" s="33" t="s">
        <v>109</v>
      </c>
      <c r="C32" s="161" t="s">
        <v>130</v>
      </c>
      <c r="D32" s="135" t="s">
        <v>131</v>
      </c>
      <c r="E32" s="31" t="s">
        <v>132</v>
      </c>
      <c r="F32" s="34">
        <f>'MM CALC'!F30</f>
        <v>31.03</v>
      </c>
      <c r="G32" s="56">
        <v>779.6</v>
      </c>
      <c r="H32" s="96">
        <f t="shared" si="1"/>
        <v>939.26</v>
      </c>
      <c r="I32" s="35">
        <f>ROUND((F32*H32),2)</f>
        <v>29145.24</v>
      </c>
      <c r="K32" s="72"/>
    </row>
    <row r="33" spans="1:11" s="36" customFormat="1" ht="46.5" customHeight="1" x14ac:dyDescent="0.2">
      <c r="A33" s="33" t="s">
        <v>133</v>
      </c>
      <c r="B33" s="33" t="s">
        <v>23</v>
      </c>
      <c r="C33" s="116" t="s">
        <v>24</v>
      </c>
      <c r="D33" s="135" t="s">
        <v>29</v>
      </c>
      <c r="E33" s="31" t="s">
        <v>19</v>
      </c>
      <c r="F33" s="34">
        <f>'MM CALC'!F31</f>
        <v>1445.71</v>
      </c>
      <c r="G33" s="56">
        <v>8.33</v>
      </c>
      <c r="H33" s="96">
        <f t="shared" si="1"/>
        <v>10.039999999999999</v>
      </c>
      <c r="I33" s="35">
        <f>ROUND((F33*H33),2)</f>
        <v>14514.93</v>
      </c>
      <c r="K33" s="72"/>
    </row>
    <row r="34" spans="1:11" s="36" customFormat="1" ht="35.25" customHeight="1" x14ac:dyDescent="0.2">
      <c r="A34" s="19"/>
      <c r="B34" s="14"/>
      <c r="C34" s="14"/>
      <c r="D34" s="20"/>
      <c r="E34" s="40"/>
      <c r="F34" s="40"/>
      <c r="G34" s="40"/>
      <c r="H34" s="40"/>
      <c r="I34" s="110">
        <f>I13+I15+I24</f>
        <v>498068.07220000005</v>
      </c>
      <c r="K34" s="72"/>
    </row>
    <row r="35" spans="1:11" s="36" customFormat="1" ht="66.75" customHeight="1" x14ac:dyDescent="0.2">
      <c r="A35" s="19"/>
      <c r="B35" s="14"/>
      <c r="C35" s="14"/>
      <c r="D35" s="20"/>
      <c r="E35" s="40"/>
      <c r="F35" s="40"/>
      <c r="G35" s="40"/>
      <c r="H35" s="40"/>
      <c r="I35" s="137"/>
      <c r="K35" s="72"/>
    </row>
    <row r="36" spans="1:11" s="36" customFormat="1" x14ac:dyDescent="0.2">
      <c r="A36" s="19"/>
      <c r="B36" s="14"/>
      <c r="C36" s="14"/>
      <c r="D36" s="20"/>
      <c r="E36" s="40"/>
      <c r="F36" s="40"/>
      <c r="G36" s="40"/>
      <c r="H36" s="40"/>
      <c r="I36" s="184"/>
      <c r="K36" s="70"/>
    </row>
    <row r="37" spans="1:11" s="36" customFormat="1" x14ac:dyDescent="0.2">
      <c r="A37" s="18"/>
      <c r="B37" s="109"/>
      <c r="C37" s="109"/>
      <c r="D37" s="178" t="s">
        <v>21</v>
      </c>
      <c r="E37" s="185"/>
      <c r="F37" s="179"/>
      <c r="G37" s="178" t="s">
        <v>21</v>
      </c>
      <c r="H37" s="186"/>
      <c r="I37" s="114"/>
      <c r="K37" s="72"/>
    </row>
    <row r="38" spans="1:11" s="36" customFormat="1" x14ac:dyDescent="0.2">
      <c r="A38" s="74"/>
      <c r="B38" s="109"/>
      <c r="C38" s="109"/>
      <c r="D38" s="180" t="s">
        <v>87</v>
      </c>
      <c r="E38" s="185"/>
      <c r="F38" s="179"/>
      <c r="G38" s="181" t="s">
        <v>65</v>
      </c>
      <c r="H38" s="186"/>
      <c r="I38" s="114"/>
      <c r="K38" s="72"/>
    </row>
    <row r="39" spans="1:11" s="36" customFormat="1" x14ac:dyDescent="0.2">
      <c r="A39" s="74"/>
      <c r="B39" s="5"/>
      <c r="C39" s="5"/>
      <c r="D39" s="178" t="s">
        <v>88</v>
      </c>
      <c r="E39" s="185"/>
      <c r="F39" s="179"/>
      <c r="G39" s="178" t="s">
        <v>66</v>
      </c>
      <c r="H39" s="186"/>
      <c r="I39" s="114"/>
      <c r="K39" s="72"/>
    </row>
    <row r="40" spans="1:11" s="36" customFormat="1" x14ac:dyDescent="0.2">
      <c r="A40" s="111"/>
      <c r="B40" s="112"/>
      <c r="C40" s="112"/>
      <c r="D40" s="113"/>
      <c r="E40" s="41"/>
      <c r="F40" s="41"/>
      <c r="G40" s="41"/>
      <c r="H40" s="41"/>
      <c r="I40" s="115"/>
      <c r="K40" s="72"/>
    </row>
    <row r="41" spans="1:11" s="36" customFormat="1" x14ac:dyDescent="0.2">
      <c r="A41" s="74"/>
      <c r="B41" s="14"/>
      <c r="C41" s="14"/>
      <c r="D41" s="20"/>
      <c r="E41" s="40"/>
      <c r="F41" s="40"/>
      <c r="G41" s="40"/>
      <c r="H41" s="40"/>
      <c r="I41" s="40"/>
      <c r="K41" s="72"/>
    </row>
    <row r="42" spans="1:11" s="36" customFormat="1" ht="63.75" customHeight="1" x14ac:dyDescent="0.2">
      <c r="A42" s="4"/>
      <c r="B42" s="5"/>
      <c r="C42" s="5"/>
      <c r="D42" s="12"/>
      <c r="E42" s="5"/>
      <c r="F42" s="6"/>
      <c r="G42" s="6"/>
      <c r="H42" s="6"/>
      <c r="I42" s="100"/>
      <c r="K42" s="72"/>
    </row>
    <row r="43" spans="1:11" s="36" customFormat="1" ht="63.75" customHeight="1" x14ac:dyDescent="0.2">
      <c r="A43" s="4"/>
      <c r="B43" s="5"/>
      <c r="C43" s="5"/>
      <c r="D43" s="12"/>
      <c r="E43" s="5"/>
      <c r="F43" s="6"/>
      <c r="G43" s="6"/>
      <c r="H43" s="6"/>
      <c r="I43" s="100"/>
      <c r="K43" s="72"/>
    </row>
    <row r="44" spans="1:11" s="36" customFormat="1" ht="31.5" customHeight="1" x14ac:dyDescent="0.2">
      <c r="A44" s="4"/>
      <c r="B44" s="5"/>
      <c r="C44" s="5"/>
      <c r="D44" s="12"/>
      <c r="E44" s="5"/>
      <c r="F44" s="6"/>
      <c r="G44" s="6"/>
      <c r="H44" s="6"/>
      <c r="I44" s="100"/>
      <c r="K44" s="72"/>
    </row>
    <row r="45" spans="1:11" s="134" customFormat="1" ht="18.75" customHeight="1" x14ac:dyDescent="0.2">
      <c r="A45" s="4"/>
      <c r="B45" s="5"/>
      <c r="C45" s="5"/>
      <c r="D45" s="12"/>
      <c r="E45" s="5"/>
      <c r="F45" s="6"/>
      <c r="G45" s="6"/>
      <c r="H45" s="6"/>
      <c r="I45" s="100"/>
      <c r="J45" s="132"/>
      <c r="K45" s="133"/>
    </row>
    <row r="46" spans="1:11" s="134" customFormat="1" ht="34.5" customHeight="1" x14ac:dyDescent="0.2">
      <c r="A46" s="4"/>
      <c r="B46" s="5"/>
      <c r="C46" s="5"/>
      <c r="D46" s="12"/>
      <c r="E46" s="5"/>
      <c r="F46" s="6"/>
      <c r="G46" s="6"/>
      <c r="H46" s="6"/>
      <c r="I46" s="100"/>
      <c r="J46" s="132"/>
      <c r="K46" s="133"/>
    </row>
    <row r="47" spans="1:11" s="118" customFormat="1" ht="51.75" customHeight="1" x14ac:dyDescent="0.2">
      <c r="A47" s="4"/>
      <c r="B47" s="5"/>
      <c r="C47" s="5"/>
      <c r="D47" s="12"/>
      <c r="E47" s="5"/>
      <c r="F47" s="6"/>
      <c r="G47" s="6"/>
      <c r="H47" s="6"/>
      <c r="I47" s="100"/>
      <c r="K47" s="136"/>
    </row>
    <row r="48" spans="1:11" s="36" customFormat="1" x14ac:dyDescent="0.2">
      <c r="A48" s="4"/>
      <c r="B48" s="5"/>
      <c r="C48" s="5"/>
      <c r="D48" s="12"/>
      <c r="E48" s="5"/>
      <c r="F48" s="6"/>
      <c r="G48" s="6"/>
      <c r="H48" s="6"/>
      <c r="I48" s="100"/>
      <c r="K48" s="72"/>
    </row>
    <row r="49" spans="1:11" s="36" customFormat="1" x14ac:dyDescent="0.2">
      <c r="A49" s="4"/>
      <c r="B49" s="5"/>
      <c r="C49" s="5"/>
      <c r="D49" s="12"/>
      <c r="E49" s="5"/>
      <c r="F49" s="6"/>
      <c r="G49" s="6"/>
      <c r="H49" s="6"/>
      <c r="I49" s="100"/>
      <c r="K49" s="72"/>
    </row>
    <row r="50" spans="1:11" s="36" customFormat="1" x14ac:dyDescent="0.2">
      <c r="A50" s="4"/>
      <c r="B50" s="5"/>
      <c r="C50" s="5"/>
      <c r="D50" s="12"/>
      <c r="E50" s="5"/>
      <c r="F50" s="6"/>
      <c r="G50" s="6"/>
      <c r="H50" s="6"/>
      <c r="I50" s="100"/>
      <c r="K50" s="72"/>
    </row>
    <row r="51" spans="1:11" s="36" customFormat="1" x14ac:dyDescent="0.2">
      <c r="A51" s="4"/>
      <c r="B51" s="5"/>
      <c r="C51" s="5"/>
      <c r="D51" s="12"/>
      <c r="E51" s="5"/>
      <c r="F51" s="6"/>
      <c r="G51" s="6"/>
      <c r="H51" s="6"/>
      <c r="I51" s="100"/>
      <c r="K51" s="72"/>
    </row>
    <row r="52" spans="1:11" s="36" customFormat="1" x14ac:dyDescent="0.2">
      <c r="A52" s="4"/>
      <c r="B52" s="5"/>
      <c r="C52" s="5"/>
      <c r="D52" s="12"/>
      <c r="E52" s="5"/>
      <c r="F52" s="6"/>
      <c r="G52" s="6"/>
      <c r="H52" s="6"/>
      <c r="I52" s="100"/>
      <c r="K52" s="72"/>
    </row>
    <row r="53" spans="1:11" s="36" customFormat="1" x14ac:dyDescent="0.2">
      <c r="A53" s="4"/>
      <c r="B53" s="5"/>
      <c r="C53" s="5"/>
      <c r="D53" s="12"/>
      <c r="E53" s="5"/>
      <c r="F53" s="6"/>
      <c r="G53" s="6"/>
      <c r="H53" s="6"/>
      <c r="I53" s="100"/>
      <c r="K53" s="72"/>
    </row>
    <row r="54" spans="1:11" s="36" customFormat="1" x14ac:dyDescent="0.2">
      <c r="A54" s="4"/>
      <c r="B54" s="5"/>
      <c r="C54" s="5"/>
      <c r="D54" s="12"/>
      <c r="E54" s="5"/>
      <c r="F54" s="6"/>
      <c r="G54" s="6"/>
      <c r="H54" s="6"/>
      <c r="I54" s="100"/>
      <c r="K54" s="72"/>
    </row>
    <row r="55" spans="1:11" s="36" customFormat="1" ht="52.5" customHeight="1" x14ac:dyDescent="0.2">
      <c r="A55" s="4"/>
      <c r="B55" s="5"/>
      <c r="C55" s="5"/>
      <c r="D55" s="12"/>
      <c r="E55" s="5"/>
      <c r="F55" s="6"/>
      <c r="G55" s="6"/>
      <c r="H55" s="6"/>
      <c r="I55" s="100"/>
      <c r="K55" s="72"/>
    </row>
    <row r="56" spans="1:11" s="134" customFormat="1" ht="40.5" customHeight="1" x14ac:dyDescent="0.2">
      <c r="A56" s="4"/>
      <c r="B56" s="5"/>
      <c r="C56" s="5"/>
      <c r="D56" s="12"/>
      <c r="E56" s="5"/>
      <c r="F56" s="6"/>
      <c r="G56" s="6"/>
      <c r="H56" s="6"/>
      <c r="I56" s="100"/>
      <c r="J56" s="132"/>
      <c r="K56" s="133"/>
    </row>
    <row r="57" spans="1:11" s="134" customFormat="1" x14ac:dyDescent="0.2">
      <c r="A57" s="4"/>
      <c r="B57" s="5"/>
      <c r="C57" s="5"/>
      <c r="D57" s="12"/>
      <c r="E57" s="5"/>
      <c r="F57" s="6"/>
      <c r="G57" s="6"/>
      <c r="H57" s="6"/>
      <c r="I57" s="100"/>
      <c r="J57" s="132"/>
      <c r="K57" s="133"/>
    </row>
    <row r="58" spans="1:11" s="134" customFormat="1" x14ac:dyDescent="0.2">
      <c r="A58" s="4"/>
      <c r="B58" s="5"/>
      <c r="C58" s="5"/>
      <c r="D58" s="12"/>
      <c r="E58" s="5"/>
      <c r="F58" s="6"/>
      <c r="G58" s="6"/>
      <c r="H58" s="6"/>
      <c r="I58" s="100"/>
      <c r="J58" s="132"/>
      <c r="K58" s="133"/>
    </row>
    <row r="59" spans="1:11" s="134" customFormat="1" x14ac:dyDescent="0.2">
      <c r="A59" s="4"/>
      <c r="B59" s="5"/>
      <c r="C59" s="5"/>
      <c r="D59" s="12"/>
      <c r="E59" s="5"/>
      <c r="F59" s="6"/>
      <c r="G59" s="6"/>
      <c r="H59" s="6"/>
      <c r="I59" s="100"/>
      <c r="J59" s="132"/>
      <c r="K59" s="133"/>
    </row>
    <row r="60" spans="1:11" s="134" customFormat="1" x14ac:dyDescent="0.2">
      <c r="A60" s="4"/>
      <c r="B60" s="5"/>
      <c r="C60" s="5"/>
      <c r="D60" s="12"/>
      <c r="E60" s="5"/>
      <c r="F60" s="6"/>
      <c r="G60" s="6"/>
      <c r="H60" s="6"/>
      <c r="I60" s="100"/>
      <c r="J60" s="132"/>
      <c r="K60" s="133"/>
    </row>
    <row r="61" spans="1:11" s="134" customFormat="1" x14ac:dyDescent="0.2">
      <c r="A61" s="4"/>
      <c r="B61" s="5"/>
      <c r="C61" s="5"/>
      <c r="D61" s="12"/>
      <c r="E61" s="5"/>
      <c r="F61" s="6"/>
      <c r="G61" s="6"/>
      <c r="H61" s="6"/>
      <c r="I61" s="100"/>
      <c r="J61" s="132"/>
      <c r="K61" s="133"/>
    </row>
    <row r="62" spans="1:11" s="134" customFormat="1" x14ac:dyDescent="0.2">
      <c r="A62" s="4"/>
      <c r="B62" s="5"/>
      <c r="C62" s="5"/>
      <c r="D62" s="12"/>
      <c r="E62" s="5"/>
      <c r="F62" s="6"/>
      <c r="G62" s="6"/>
      <c r="H62" s="6"/>
      <c r="I62" s="100"/>
      <c r="J62" s="132"/>
      <c r="K62" s="133"/>
    </row>
    <row r="63" spans="1:11" s="134" customFormat="1" x14ac:dyDescent="0.2">
      <c r="A63" s="4"/>
      <c r="B63" s="5"/>
      <c r="C63" s="5"/>
      <c r="D63" s="12"/>
      <c r="E63" s="5"/>
      <c r="F63" s="6"/>
      <c r="G63" s="6"/>
      <c r="H63" s="6"/>
      <c r="I63" s="100"/>
      <c r="J63" s="132"/>
      <c r="K63" s="133"/>
    </row>
    <row r="64" spans="1:11" s="134" customFormat="1" ht="48.75" customHeight="1" x14ac:dyDescent="0.2">
      <c r="A64" s="4"/>
      <c r="B64" s="5"/>
      <c r="C64" s="5"/>
      <c r="D64" s="12"/>
      <c r="E64" s="5"/>
      <c r="F64" s="6"/>
      <c r="G64" s="6"/>
      <c r="H64" s="6"/>
      <c r="I64" s="100"/>
      <c r="J64" s="132"/>
      <c r="K64" s="133"/>
    </row>
    <row r="65" spans="1:12" s="134" customFormat="1" ht="43.5" customHeight="1" x14ac:dyDescent="0.2">
      <c r="A65" s="4"/>
      <c r="B65" s="5"/>
      <c r="C65" s="5"/>
      <c r="D65" s="12"/>
      <c r="E65" s="5"/>
      <c r="F65" s="6"/>
      <c r="G65" s="6"/>
      <c r="H65" s="6"/>
      <c r="I65" s="100"/>
      <c r="J65" s="55"/>
      <c r="K65" s="132"/>
      <c r="L65" s="133"/>
    </row>
    <row r="66" spans="1:12" s="134" customFormat="1" x14ac:dyDescent="0.2">
      <c r="A66" s="4"/>
      <c r="B66" s="5"/>
      <c r="C66" s="5"/>
      <c r="D66" s="12"/>
      <c r="E66" s="5"/>
      <c r="F66" s="6"/>
      <c r="G66" s="6"/>
      <c r="H66" s="6"/>
      <c r="I66" s="100"/>
      <c r="J66" s="55"/>
      <c r="K66" s="132"/>
      <c r="L66" s="133"/>
    </row>
    <row r="67" spans="1:12" s="134" customFormat="1" x14ac:dyDescent="0.2">
      <c r="A67" s="4"/>
      <c r="B67" s="5"/>
      <c r="C67" s="5"/>
      <c r="D67" s="12"/>
      <c r="E67" s="5"/>
      <c r="F67" s="6"/>
      <c r="G67" s="6"/>
      <c r="H67" s="6"/>
      <c r="I67" s="100"/>
      <c r="J67" s="55"/>
      <c r="K67" s="132"/>
      <c r="L67" s="133"/>
    </row>
    <row r="68" spans="1:12" s="134" customFormat="1" x14ac:dyDescent="0.2">
      <c r="A68" s="4"/>
      <c r="B68" s="5"/>
      <c r="C68" s="5"/>
      <c r="D68" s="12"/>
      <c r="E68" s="5"/>
      <c r="F68" s="6"/>
      <c r="G68" s="6"/>
      <c r="H68" s="6"/>
      <c r="I68" s="100"/>
      <c r="J68" s="55"/>
      <c r="K68" s="132"/>
      <c r="L68" s="133"/>
    </row>
    <row r="69" spans="1:12" s="134" customFormat="1" x14ac:dyDescent="0.2">
      <c r="A69" s="4"/>
      <c r="B69" s="5"/>
      <c r="C69" s="5"/>
      <c r="D69" s="12"/>
      <c r="E69" s="5"/>
      <c r="F69" s="6"/>
      <c r="G69" s="6"/>
      <c r="H69" s="6"/>
      <c r="I69" s="100"/>
      <c r="J69" s="55"/>
      <c r="K69" s="132"/>
      <c r="L69" s="133"/>
    </row>
    <row r="70" spans="1:12" s="134" customFormat="1" x14ac:dyDescent="0.2">
      <c r="A70" s="4"/>
      <c r="B70" s="5"/>
      <c r="C70" s="5"/>
      <c r="D70" s="12"/>
      <c r="E70" s="5"/>
      <c r="F70" s="6"/>
      <c r="G70" s="6"/>
      <c r="H70" s="6"/>
      <c r="I70" s="100"/>
      <c r="J70" s="55"/>
      <c r="K70" s="132"/>
      <c r="L70" s="133"/>
    </row>
    <row r="71" spans="1:12" s="134" customFormat="1" x14ac:dyDescent="0.2">
      <c r="A71" s="4"/>
      <c r="B71" s="5"/>
      <c r="C71" s="5"/>
      <c r="D71" s="12"/>
      <c r="E71" s="5"/>
      <c r="F71" s="6"/>
      <c r="G71" s="6"/>
      <c r="H71" s="6"/>
      <c r="I71" s="100"/>
      <c r="J71" s="55"/>
      <c r="K71" s="132"/>
      <c r="L71" s="133"/>
    </row>
    <row r="72" spans="1:12" s="134" customFormat="1" x14ac:dyDescent="0.2">
      <c r="A72" s="4"/>
      <c r="B72" s="5"/>
      <c r="C72" s="5"/>
      <c r="D72" s="12"/>
      <c r="E72" s="5"/>
      <c r="F72" s="6"/>
      <c r="G72" s="6"/>
      <c r="H72" s="6"/>
      <c r="I72" s="100"/>
      <c r="J72" s="55"/>
      <c r="K72" s="132"/>
      <c r="L72" s="133"/>
    </row>
    <row r="73" spans="1:12" s="134" customFormat="1" x14ac:dyDescent="0.2">
      <c r="A73" s="4"/>
      <c r="B73" s="5"/>
      <c r="C73" s="5"/>
      <c r="D73" s="12"/>
      <c r="E73" s="5"/>
      <c r="F73" s="6"/>
      <c r="G73" s="6"/>
      <c r="H73" s="6"/>
      <c r="I73" s="100"/>
      <c r="J73" s="55"/>
      <c r="K73" s="132"/>
      <c r="L73" s="133"/>
    </row>
    <row r="74" spans="1:12" s="134" customFormat="1" x14ac:dyDescent="0.2">
      <c r="A74" s="4"/>
      <c r="B74" s="5"/>
      <c r="C74" s="5"/>
      <c r="D74" s="12"/>
      <c r="E74" s="5"/>
      <c r="F74" s="6"/>
      <c r="G74" s="6"/>
      <c r="H74" s="6"/>
      <c r="I74" s="100"/>
      <c r="J74" s="55"/>
      <c r="K74" s="132"/>
      <c r="L74" s="133"/>
    </row>
    <row r="75" spans="1:12" s="134" customFormat="1" x14ac:dyDescent="0.2">
      <c r="A75" s="4"/>
      <c r="B75" s="5"/>
      <c r="C75" s="5"/>
      <c r="D75" s="12"/>
      <c r="E75" s="5"/>
      <c r="F75" s="6"/>
      <c r="G75" s="6"/>
      <c r="H75" s="6"/>
      <c r="I75" s="100"/>
      <c r="J75" s="55"/>
      <c r="K75" s="132"/>
      <c r="L75" s="133"/>
    </row>
    <row r="76" spans="1:12" s="134" customFormat="1" x14ac:dyDescent="0.2">
      <c r="A76" s="4"/>
      <c r="B76" s="5"/>
      <c r="C76" s="5"/>
      <c r="D76" s="12"/>
      <c r="E76" s="5"/>
      <c r="F76" s="6"/>
      <c r="G76" s="6"/>
      <c r="H76" s="6"/>
      <c r="I76" s="100"/>
      <c r="J76" s="55"/>
      <c r="K76" s="132"/>
      <c r="L76" s="133"/>
    </row>
    <row r="77" spans="1:12" s="134" customFormat="1" x14ac:dyDescent="0.2">
      <c r="A77" s="4"/>
      <c r="B77" s="5"/>
      <c r="C77" s="5"/>
      <c r="D77" s="12"/>
      <c r="E77" s="5"/>
      <c r="F77" s="6"/>
      <c r="G77" s="6"/>
      <c r="H77" s="6"/>
      <c r="I77" s="100"/>
      <c r="J77" s="55"/>
      <c r="K77" s="132"/>
      <c r="L77" s="133"/>
    </row>
    <row r="78" spans="1:12" s="134" customFormat="1" x14ac:dyDescent="0.2">
      <c r="A78" s="4"/>
      <c r="B78" s="5"/>
      <c r="C78" s="5"/>
      <c r="D78" s="12"/>
      <c r="E78" s="5"/>
      <c r="F78" s="6"/>
      <c r="G78" s="6"/>
      <c r="H78" s="6"/>
      <c r="I78" s="100"/>
      <c r="J78" s="55"/>
      <c r="K78" s="132"/>
      <c r="L78" s="133"/>
    </row>
    <row r="79" spans="1:12" s="134" customFormat="1" x14ac:dyDescent="0.2">
      <c r="A79" s="4"/>
      <c r="B79" s="5"/>
      <c r="C79" s="5"/>
      <c r="D79" s="12"/>
      <c r="E79" s="5"/>
      <c r="F79" s="6"/>
      <c r="G79" s="6"/>
      <c r="H79" s="6"/>
      <c r="I79" s="100"/>
      <c r="J79" s="55"/>
      <c r="K79" s="132"/>
      <c r="L79" s="133"/>
    </row>
    <row r="80" spans="1:12" s="134" customFormat="1" x14ac:dyDescent="0.2">
      <c r="A80" s="4"/>
      <c r="B80" s="5"/>
      <c r="C80" s="5"/>
      <c r="D80" s="12"/>
      <c r="E80" s="5"/>
      <c r="F80" s="6"/>
      <c r="G80" s="6"/>
      <c r="H80" s="6"/>
      <c r="I80" s="100"/>
      <c r="J80" s="55"/>
      <c r="K80" s="132"/>
      <c r="L80" s="133"/>
    </row>
    <row r="81" spans="1:12" s="134" customFormat="1" x14ac:dyDescent="0.2">
      <c r="A81" s="4"/>
      <c r="B81" s="5"/>
      <c r="C81" s="5"/>
      <c r="D81" s="12"/>
      <c r="E81" s="5"/>
      <c r="F81" s="6"/>
      <c r="G81" s="6"/>
      <c r="H81" s="6"/>
      <c r="I81" s="100"/>
      <c r="J81" s="55"/>
      <c r="K81" s="132"/>
      <c r="L81" s="133"/>
    </row>
    <row r="82" spans="1:12" s="134" customFormat="1" x14ac:dyDescent="0.2">
      <c r="A82" s="4"/>
      <c r="B82" s="5"/>
      <c r="C82" s="5"/>
      <c r="D82" s="12"/>
      <c r="E82" s="5"/>
      <c r="F82" s="6"/>
      <c r="G82" s="6"/>
      <c r="H82" s="6"/>
      <c r="I82" s="100"/>
      <c r="J82" s="55"/>
      <c r="K82" s="132"/>
      <c r="L82" s="133"/>
    </row>
    <row r="83" spans="1:12" s="134" customFormat="1" x14ac:dyDescent="0.2">
      <c r="A83" s="4"/>
      <c r="B83" s="5"/>
      <c r="C83" s="5"/>
      <c r="D83" s="12"/>
      <c r="E83" s="5"/>
      <c r="F83" s="6"/>
      <c r="G83" s="6"/>
      <c r="H83" s="6"/>
      <c r="I83" s="100"/>
      <c r="J83" s="55"/>
      <c r="K83" s="132"/>
      <c r="L83" s="133"/>
    </row>
    <row r="84" spans="1:12" s="134" customFormat="1" x14ac:dyDescent="0.2">
      <c r="A84" s="4"/>
      <c r="B84" s="5"/>
      <c r="C84" s="5"/>
      <c r="D84" s="12"/>
      <c r="E84" s="5"/>
      <c r="F84" s="6"/>
      <c r="G84" s="6"/>
      <c r="H84" s="6"/>
      <c r="I84" s="100"/>
      <c r="J84" s="55"/>
      <c r="K84" s="132"/>
      <c r="L84" s="133"/>
    </row>
    <row r="85" spans="1:12" s="118" customFormat="1" ht="17.25" customHeight="1" x14ac:dyDescent="0.2">
      <c r="A85" s="4"/>
      <c r="B85" s="5"/>
      <c r="C85" s="5"/>
      <c r="D85" s="12"/>
      <c r="E85" s="5"/>
      <c r="F85" s="6"/>
      <c r="G85" s="6"/>
      <c r="H85" s="6"/>
      <c r="I85" s="100"/>
      <c r="J85" s="36"/>
      <c r="K85" s="55"/>
      <c r="L85" s="55"/>
    </row>
    <row r="86" spans="1:12" s="55" customFormat="1" x14ac:dyDescent="0.2">
      <c r="A86" s="4"/>
      <c r="B86" s="5"/>
      <c r="C86" s="5"/>
      <c r="D86" s="12"/>
      <c r="E86" s="5"/>
      <c r="F86" s="6"/>
      <c r="G86" s="6"/>
      <c r="H86" s="6"/>
      <c r="I86" s="100"/>
      <c r="J86" s="36"/>
      <c r="K86" s="72"/>
      <c r="L86" s="36"/>
    </row>
    <row r="87" spans="1:12" s="36" customFormat="1" x14ac:dyDescent="0.2">
      <c r="A87" s="4"/>
      <c r="B87" s="5"/>
      <c r="C87" s="5"/>
      <c r="D87" s="12"/>
      <c r="E87" s="5"/>
      <c r="F87" s="6"/>
      <c r="G87" s="6"/>
      <c r="H87" s="6"/>
      <c r="I87" s="100"/>
      <c r="K87" s="72"/>
    </row>
    <row r="88" spans="1:12" s="36" customFormat="1" ht="84.75" customHeight="1" x14ac:dyDescent="0.2">
      <c r="A88" s="4"/>
      <c r="B88" s="5"/>
      <c r="C88" s="5"/>
      <c r="D88" s="12"/>
      <c r="E88" s="5"/>
      <c r="F88" s="6"/>
      <c r="G88" s="6"/>
      <c r="H88" s="6"/>
      <c r="I88" s="100"/>
      <c r="J88" s="55"/>
      <c r="K88" s="72"/>
    </row>
    <row r="89" spans="1:12" s="36" customFormat="1" x14ac:dyDescent="0.2">
      <c r="A89" s="4"/>
      <c r="B89" s="5"/>
      <c r="C89" s="5"/>
      <c r="D89" s="12"/>
      <c r="E89" s="5"/>
      <c r="F89" s="6"/>
      <c r="G89" s="6"/>
      <c r="H89" s="6"/>
      <c r="I89" s="100"/>
      <c r="K89" s="133"/>
      <c r="L89" s="134"/>
    </row>
    <row r="90" spans="1:12" s="134" customFormat="1" x14ac:dyDescent="0.2">
      <c r="A90" s="4"/>
      <c r="B90" s="5"/>
      <c r="C90" s="5"/>
      <c r="D90" s="12"/>
      <c r="E90" s="5"/>
      <c r="F90" s="6"/>
      <c r="G90" s="6"/>
      <c r="H90" s="6"/>
      <c r="I90" s="100"/>
      <c r="J90" s="36"/>
      <c r="K90" s="136"/>
      <c r="L90" s="118"/>
    </row>
    <row r="91" spans="1:12" s="118" customFormat="1" x14ac:dyDescent="0.2">
      <c r="A91" s="4"/>
      <c r="B91" s="5"/>
      <c r="C91" s="5"/>
      <c r="D91" s="12"/>
      <c r="E91" s="5"/>
      <c r="F91" s="6"/>
      <c r="G91" s="6"/>
      <c r="H91" s="6"/>
      <c r="I91" s="100"/>
      <c r="J91" s="36"/>
      <c r="K91" s="55"/>
      <c r="L91" s="55"/>
    </row>
    <row r="92" spans="1:12" s="55" customFormat="1" x14ac:dyDescent="0.2">
      <c r="A92" s="4"/>
      <c r="B92" s="5"/>
      <c r="C92" s="5"/>
      <c r="D92" s="12"/>
      <c r="E92" s="5"/>
      <c r="F92" s="6"/>
      <c r="G92" s="6"/>
      <c r="H92" s="6"/>
      <c r="I92" s="100"/>
      <c r="J92" s="132"/>
      <c r="K92" s="72"/>
      <c r="L92" s="36"/>
    </row>
    <row r="93" spans="1:12" s="36" customFormat="1" x14ac:dyDescent="0.2">
      <c r="A93" s="4"/>
      <c r="B93" s="5"/>
      <c r="C93" s="5"/>
      <c r="D93" s="12"/>
      <c r="E93" s="5"/>
      <c r="F93" s="6"/>
      <c r="G93" s="6"/>
      <c r="H93" s="6"/>
      <c r="I93" s="100"/>
      <c r="J93" s="118"/>
      <c r="K93" s="72"/>
    </row>
    <row r="94" spans="1:12" s="36" customFormat="1" x14ac:dyDescent="0.2">
      <c r="A94" s="4"/>
      <c r="B94" s="5"/>
      <c r="C94" s="5"/>
      <c r="D94" s="12"/>
      <c r="E94" s="5"/>
      <c r="F94" s="6"/>
      <c r="G94" s="6"/>
      <c r="H94" s="6"/>
      <c r="I94" s="100"/>
      <c r="K94" s="72"/>
    </row>
    <row r="95" spans="1:12" s="36" customFormat="1" ht="66" customHeight="1" x14ac:dyDescent="0.2">
      <c r="A95" s="4"/>
      <c r="B95" s="5"/>
      <c r="C95" s="5"/>
      <c r="D95" s="12"/>
      <c r="E95" s="5"/>
      <c r="F95" s="6"/>
      <c r="G95" s="6"/>
      <c r="H95" s="6"/>
      <c r="I95" s="100"/>
      <c r="K95" s="133"/>
      <c r="L95" s="134"/>
    </row>
    <row r="96" spans="1:12" s="134" customFormat="1" ht="66" customHeight="1" x14ac:dyDescent="0.2">
      <c r="A96" s="4"/>
      <c r="B96" s="5"/>
      <c r="C96" s="5"/>
      <c r="D96" s="12"/>
      <c r="E96" s="5"/>
      <c r="F96" s="6"/>
      <c r="G96" s="6"/>
      <c r="H96" s="6"/>
      <c r="I96" s="100"/>
      <c r="J96" s="36"/>
      <c r="K96" s="136"/>
      <c r="L96" s="118"/>
    </row>
    <row r="97" spans="1:12" s="118" customFormat="1" ht="17.25" customHeight="1" x14ac:dyDescent="0.2">
      <c r="A97" s="4"/>
      <c r="B97" s="5"/>
      <c r="C97" s="5"/>
      <c r="D97" s="12"/>
      <c r="E97" s="5"/>
      <c r="F97" s="6"/>
      <c r="G97" s="6"/>
      <c r="H97" s="6"/>
      <c r="I97" s="100"/>
      <c r="J97" s="132"/>
      <c r="K97" s="55"/>
      <c r="L97" s="55"/>
    </row>
    <row r="98" spans="1:12" s="55" customFormat="1" x14ac:dyDescent="0.2">
      <c r="A98" s="4"/>
      <c r="B98" s="5"/>
      <c r="C98" s="5"/>
      <c r="D98" s="12"/>
      <c r="E98" s="5"/>
      <c r="F98" s="6"/>
      <c r="G98" s="6"/>
      <c r="H98" s="6"/>
      <c r="I98" s="100"/>
      <c r="J98" s="118"/>
      <c r="K98" s="72"/>
      <c r="L98" s="36"/>
    </row>
    <row r="99" spans="1:12" s="36" customFormat="1" x14ac:dyDescent="0.2">
      <c r="A99" s="4"/>
      <c r="B99" s="5"/>
      <c r="C99" s="5"/>
      <c r="D99" s="12"/>
      <c r="E99" s="5"/>
      <c r="F99" s="6"/>
      <c r="G99" s="6"/>
      <c r="H99" s="6"/>
      <c r="I99" s="100"/>
      <c r="J99" s="11"/>
      <c r="K99" s="72"/>
    </row>
    <row r="100" spans="1:12" s="36" customFormat="1" x14ac:dyDescent="0.2">
      <c r="A100" s="4"/>
      <c r="B100" s="5"/>
      <c r="C100" s="5"/>
      <c r="D100" s="12"/>
      <c r="E100" s="5"/>
      <c r="F100" s="6"/>
      <c r="G100" s="6"/>
      <c r="H100" s="6"/>
      <c r="I100" s="100"/>
      <c r="J100" s="11"/>
      <c r="K100" s="72"/>
    </row>
    <row r="101" spans="1:12" s="36" customFormat="1" ht="66" customHeight="1" x14ac:dyDescent="0.2">
      <c r="A101" s="4"/>
      <c r="B101" s="5"/>
      <c r="C101" s="5"/>
      <c r="D101" s="12"/>
      <c r="E101" s="5"/>
      <c r="F101" s="6"/>
      <c r="G101" s="6"/>
      <c r="H101" s="6"/>
      <c r="I101" s="100"/>
      <c r="J101" s="11"/>
      <c r="K101" s="133"/>
      <c r="L101" s="134"/>
    </row>
    <row r="102" spans="1:12" s="134" customFormat="1" ht="66" customHeight="1" x14ac:dyDescent="0.2">
      <c r="A102" s="4"/>
      <c r="B102" s="5"/>
      <c r="C102" s="5"/>
      <c r="D102" s="12"/>
      <c r="E102" s="5"/>
      <c r="F102" s="6"/>
      <c r="G102" s="6"/>
      <c r="H102" s="6"/>
      <c r="I102" s="100"/>
      <c r="J102" s="11"/>
      <c r="K102" s="136"/>
      <c r="L102" s="118"/>
    </row>
    <row r="103" spans="1:12" s="118" customFormat="1" ht="17.25" customHeight="1" x14ac:dyDescent="0.2">
      <c r="A103" s="4"/>
      <c r="B103" s="5"/>
      <c r="C103" s="5"/>
      <c r="D103" s="12"/>
      <c r="E103" s="5"/>
      <c r="F103" s="6"/>
      <c r="G103" s="6"/>
      <c r="H103" s="6"/>
      <c r="I103" s="100"/>
      <c r="J103" s="11"/>
      <c r="K103" s="5"/>
      <c r="L103" s="11"/>
    </row>
  </sheetData>
  <autoFilter ref="A10:I33" xr:uid="{00000000-0009-0000-0000-000000000000}"/>
  <mergeCells count="9">
    <mergeCell ref="A12:I12"/>
    <mergeCell ref="A1:I1"/>
    <mergeCell ref="A7:D7"/>
    <mergeCell ref="I6:I8"/>
    <mergeCell ref="A2:I2"/>
    <mergeCell ref="E6:F6"/>
    <mergeCell ref="E5:I5"/>
    <mergeCell ref="G6:H7"/>
    <mergeCell ref="A6:D6"/>
  </mergeCells>
  <phoneticPr fontId="22" type="noConversion"/>
  <conditionalFormatting sqref="C13">
    <cfRule type="expression" dxfId="9" priority="217" stopIfTrue="1">
      <formula>OR(#REF!="M",#REF!="A")</formula>
    </cfRule>
  </conditionalFormatting>
  <conditionalFormatting sqref="C15">
    <cfRule type="expression" dxfId="8" priority="38" stopIfTrue="1">
      <formula>OR(#REF!="M",#REF!="A")</formula>
    </cfRule>
  </conditionalFormatting>
  <conditionalFormatting sqref="C21:C22">
    <cfRule type="expression" dxfId="7" priority="47" stopIfTrue="1">
      <formula>OR(#REF!="M",#REF!="A")</formula>
    </cfRule>
  </conditionalFormatting>
  <conditionalFormatting sqref="C24">
    <cfRule type="expression" dxfId="6" priority="44" stopIfTrue="1">
      <formula>OR(#REF!="M",#REF!="A")</formula>
    </cfRule>
  </conditionalFormatting>
  <conditionalFormatting sqref="C30:C31">
    <cfRule type="expression" dxfId="5" priority="2" stopIfTrue="1">
      <formula>OR(#REF!="M",#REF!="A")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headerFooter alignWithMargins="0">
    <oddFooter>&amp;C
Página &amp;P de &amp;N</oddFooter>
  </headerFooter>
  <rowBreaks count="2" manualBreakCount="2">
    <brk id="23" max="8" man="1"/>
    <brk id="2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BE95"/>
  <sheetViews>
    <sheetView showGridLines="0" view="pageBreakPreview" zoomScale="80" zoomScaleNormal="90" zoomScaleSheetLayoutView="80" workbookViewId="0">
      <pane ySplit="7" topLeftCell="A29" activePane="bottomLeft" state="frozen"/>
      <selection pane="bottomLeft" activeCell="G32" sqref="G32"/>
    </sheetView>
  </sheetViews>
  <sheetFormatPr defaultColWidth="9.140625" defaultRowHeight="12.75" x14ac:dyDescent="0.2"/>
  <cols>
    <col min="1" max="1" width="7.140625" style="48" customWidth="1"/>
    <col min="2" max="2" width="10.140625" style="44" bestFit="1" customWidth="1"/>
    <col min="3" max="3" width="14.7109375" style="44" customWidth="1"/>
    <col min="4" max="4" width="73.140625" style="12" bestFit="1" customWidth="1"/>
    <col min="5" max="5" width="11.7109375" style="44" customWidth="1"/>
    <col min="6" max="6" width="14.28515625" style="49" customWidth="1"/>
    <col min="7" max="7" width="47.7109375" style="104" customWidth="1"/>
    <col min="8" max="16384" width="9.140625" style="16"/>
  </cols>
  <sheetData>
    <row r="1" spans="1:9" ht="87" customHeight="1" x14ac:dyDescent="0.2">
      <c r="A1" s="190" t="s">
        <v>126</v>
      </c>
      <c r="B1" s="191"/>
      <c r="C1" s="191"/>
      <c r="D1" s="191"/>
      <c r="E1" s="191"/>
      <c r="F1" s="191"/>
      <c r="G1" s="192"/>
    </row>
    <row r="2" spans="1:9" x14ac:dyDescent="0.2">
      <c r="A2" s="45"/>
      <c r="B2" s="24"/>
      <c r="C2" s="24"/>
      <c r="D2" s="15"/>
      <c r="E2" s="24"/>
      <c r="F2" s="24"/>
      <c r="G2" s="107"/>
    </row>
    <row r="3" spans="1:9" s="11" customFormat="1" x14ac:dyDescent="0.2">
      <c r="A3" s="13" t="s">
        <v>34</v>
      </c>
      <c r="B3" s="2"/>
      <c r="C3" s="2"/>
      <c r="D3" s="50"/>
      <c r="E3" s="1" t="s">
        <v>145</v>
      </c>
      <c r="F3" s="79"/>
      <c r="G3" s="105" t="s">
        <v>32</v>
      </c>
    </row>
    <row r="4" spans="1:9" s="11" customFormat="1" ht="13.9" customHeight="1" x14ac:dyDescent="0.2">
      <c r="A4" s="13" t="s">
        <v>35</v>
      </c>
      <c r="B4" s="2" t="s">
        <v>79</v>
      </c>
      <c r="C4" s="2"/>
      <c r="D4" s="51"/>
      <c r="E4" s="2"/>
      <c r="F4" s="80"/>
      <c r="G4" s="106"/>
    </row>
    <row r="5" spans="1:9" s="11" customFormat="1" x14ac:dyDescent="0.2">
      <c r="A5" s="13" t="s">
        <v>67</v>
      </c>
      <c r="B5" s="26" t="s">
        <v>81</v>
      </c>
      <c r="C5" s="2"/>
      <c r="D5" s="50"/>
      <c r="E5" s="2"/>
      <c r="F5" s="80"/>
      <c r="G5" s="106"/>
    </row>
    <row r="6" spans="1:9" x14ac:dyDescent="0.2">
      <c r="A6" s="46"/>
      <c r="B6" s="20"/>
      <c r="C6" s="20"/>
      <c r="D6" s="15"/>
      <c r="E6" s="20"/>
      <c r="F6" s="47"/>
      <c r="G6" s="108"/>
    </row>
    <row r="7" spans="1:9" s="44" customFormat="1" x14ac:dyDescent="0.2">
      <c r="A7" s="76" t="s">
        <v>0</v>
      </c>
      <c r="B7" s="69" t="s">
        <v>9</v>
      </c>
      <c r="C7" s="77" t="s">
        <v>2</v>
      </c>
      <c r="D7" s="69" t="s">
        <v>1</v>
      </c>
      <c r="E7" s="69" t="s">
        <v>6</v>
      </c>
      <c r="F7" s="103" t="s">
        <v>7</v>
      </c>
      <c r="G7" s="92" t="s">
        <v>16</v>
      </c>
    </row>
    <row r="8" spans="1:9" s="55" customFormat="1" ht="11.25" x14ac:dyDescent="0.2">
      <c r="A8" s="209"/>
      <c r="B8" s="210"/>
      <c r="C8" s="210"/>
      <c r="D8" s="210"/>
      <c r="E8" s="210"/>
      <c r="F8" s="210"/>
      <c r="G8" s="211"/>
    </row>
    <row r="9" spans="1:9" s="55" customFormat="1" x14ac:dyDescent="0.2">
      <c r="A9" s="62"/>
      <c r="B9" s="63"/>
      <c r="C9" s="63"/>
      <c r="D9" s="21"/>
      <c r="E9" s="63"/>
      <c r="F9" s="64"/>
      <c r="G9" s="65"/>
    </row>
    <row r="10" spans="1:9" s="11" customFormat="1" x14ac:dyDescent="0.2">
      <c r="A10" s="187"/>
      <c r="B10" s="188"/>
      <c r="C10" s="188"/>
      <c r="D10" s="188"/>
      <c r="E10" s="188"/>
      <c r="F10" s="188"/>
      <c r="G10" s="188"/>
    </row>
    <row r="11" spans="1:9" s="11" customFormat="1" x14ac:dyDescent="0.2">
      <c r="A11" s="81">
        <v>1</v>
      </c>
      <c r="B11" s="81"/>
      <c r="C11" s="82"/>
      <c r="D11" s="177" t="s">
        <v>95</v>
      </c>
      <c r="E11" s="84"/>
      <c r="F11" s="85"/>
      <c r="G11" s="86"/>
    </row>
    <row r="12" spans="1:9" s="39" customFormat="1" ht="63.75" x14ac:dyDescent="0.2">
      <c r="A12" s="33" t="s">
        <v>10</v>
      </c>
      <c r="B12" s="33" t="s">
        <v>23</v>
      </c>
      <c r="C12" s="168" t="s">
        <v>72</v>
      </c>
      <c r="D12" s="169" t="s">
        <v>73</v>
      </c>
      <c r="E12" s="161" t="s">
        <v>74</v>
      </c>
      <c r="F12" s="162">
        <v>1</v>
      </c>
      <c r="G12" s="163" t="s">
        <v>124</v>
      </c>
    </row>
    <row r="13" spans="1:9" s="118" customFormat="1" x14ac:dyDescent="0.2">
      <c r="A13" s="81">
        <f>'PLAN ORÇ'!A15</f>
        <v>2</v>
      </c>
      <c r="B13" s="81"/>
      <c r="C13" s="170"/>
      <c r="D13" s="171" t="s">
        <v>136</v>
      </c>
      <c r="E13" s="170"/>
      <c r="F13" s="172"/>
      <c r="G13" s="173"/>
      <c r="I13" s="119"/>
    </row>
    <row r="14" spans="1:9" s="36" customFormat="1" ht="38.25" x14ac:dyDescent="0.2">
      <c r="A14" s="33" t="str">
        <f>'PLAN ORÇ'!16:16</f>
        <v>2.1</v>
      </c>
      <c r="B14" s="33" t="s">
        <v>109</v>
      </c>
      <c r="C14" s="5">
        <v>92394</v>
      </c>
      <c r="D14" s="122" t="s">
        <v>110</v>
      </c>
      <c r="E14" s="161" t="s">
        <v>19</v>
      </c>
      <c r="F14" s="162">
        <f>'PLAN ORÇ'!F16</f>
        <v>840</v>
      </c>
      <c r="G14" s="163" t="s">
        <v>137</v>
      </c>
      <c r="I14" s="70"/>
    </row>
    <row r="15" spans="1:9" s="36" customFormat="1" ht="38.25" x14ac:dyDescent="0.2">
      <c r="A15" s="33" t="str">
        <f>'PLAN ORÇ'!17:17</f>
        <v>2.2</v>
      </c>
      <c r="B15" s="33" t="s">
        <v>109</v>
      </c>
      <c r="C15" s="174">
        <v>95875</v>
      </c>
      <c r="D15" s="122" t="s">
        <v>116</v>
      </c>
      <c r="E15" s="164" t="s">
        <v>127</v>
      </c>
      <c r="F15" s="165">
        <v>4838.3999999999996</v>
      </c>
      <c r="G15" s="166" t="s">
        <v>147</v>
      </c>
      <c r="I15" s="70"/>
    </row>
    <row r="16" spans="1:9" s="36" customFormat="1" ht="38.25" x14ac:dyDescent="0.2">
      <c r="A16" s="33" t="str">
        <f>'PLAN ORÇ'!18:18</f>
        <v>2.3</v>
      </c>
      <c r="B16" s="33" t="s">
        <v>109</v>
      </c>
      <c r="C16" s="168">
        <v>93590</v>
      </c>
      <c r="D16" s="122" t="s">
        <v>117</v>
      </c>
      <c r="E16" s="164" t="s">
        <v>127</v>
      </c>
      <c r="F16" s="165">
        <v>6048</v>
      </c>
      <c r="G16" s="166" t="s">
        <v>148</v>
      </c>
      <c r="I16" s="70"/>
    </row>
    <row r="17" spans="1:9" s="36" customFormat="1" ht="38.25" x14ac:dyDescent="0.2">
      <c r="A17" s="33" t="str">
        <f>'PLAN ORÇ'!19:19</f>
        <v>2.4</v>
      </c>
      <c r="B17" s="33" t="s">
        <v>109</v>
      </c>
      <c r="C17" s="174">
        <v>95875</v>
      </c>
      <c r="D17" s="122" t="s">
        <v>116</v>
      </c>
      <c r="E17" s="164" t="s">
        <v>127</v>
      </c>
      <c r="F17" s="165">
        <v>1512</v>
      </c>
      <c r="G17" s="166" t="s">
        <v>149</v>
      </c>
      <c r="I17" s="70"/>
    </row>
    <row r="18" spans="1:9" s="36" customFormat="1" ht="38.25" x14ac:dyDescent="0.2">
      <c r="A18" s="33" t="str">
        <f>'PLAN ORÇ'!20:20</f>
        <v>2.5</v>
      </c>
      <c r="B18" s="33" t="s">
        <v>109</v>
      </c>
      <c r="C18" s="168">
        <v>93590</v>
      </c>
      <c r="D18" s="122" t="s">
        <v>117</v>
      </c>
      <c r="E18" s="164" t="s">
        <v>127</v>
      </c>
      <c r="F18" s="165">
        <v>756</v>
      </c>
      <c r="G18" s="166" t="s">
        <v>150</v>
      </c>
      <c r="I18" s="70"/>
    </row>
    <row r="19" spans="1:9" s="36" customFormat="1" ht="63.75" x14ac:dyDescent="0.2">
      <c r="A19" s="33" t="str">
        <f>'PLAN ORÇ'!21:21</f>
        <v>2.6</v>
      </c>
      <c r="B19" s="120" t="s">
        <v>23</v>
      </c>
      <c r="C19" s="164" t="s">
        <v>75</v>
      </c>
      <c r="D19" s="122" t="s">
        <v>76</v>
      </c>
      <c r="E19" s="164" t="s">
        <v>70</v>
      </c>
      <c r="F19" s="165">
        <f>'PLAN ORÇ'!F21</f>
        <v>240</v>
      </c>
      <c r="G19" s="166" t="s">
        <v>151</v>
      </c>
      <c r="I19" s="72"/>
    </row>
    <row r="20" spans="1:9" s="36" customFormat="1" ht="46.5" customHeight="1" x14ac:dyDescent="0.2">
      <c r="A20" s="33" t="str">
        <f>'PLAN ORÇ'!22:22</f>
        <v>2.7</v>
      </c>
      <c r="B20" s="127" t="str">
        <f>'PLAN ORÇ'!B22</f>
        <v>SINAPI</v>
      </c>
      <c r="C20" s="167" t="s">
        <v>112</v>
      </c>
      <c r="D20" s="129" t="s">
        <v>111</v>
      </c>
      <c r="E20" s="167" t="s">
        <v>70</v>
      </c>
      <c r="F20" s="175">
        <f>'PLAN ORÇ'!F22</f>
        <v>240</v>
      </c>
      <c r="G20" s="166" t="s">
        <v>138</v>
      </c>
      <c r="I20" s="72"/>
    </row>
    <row r="21" spans="1:9" s="134" customFormat="1" ht="26.25" customHeight="1" x14ac:dyDescent="0.2">
      <c r="A21" s="33" t="str">
        <f>'PLAN ORÇ'!23:23</f>
        <v>2.8</v>
      </c>
      <c r="B21" s="33" t="s">
        <v>23</v>
      </c>
      <c r="C21" s="168" t="s">
        <v>24</v>
      </c>
      <c r="D21" s="135" t="s">
        <v>29</v>
      </c>
      <c r="E21" s="161" t="s">
        <v>19</v>
      </c>
      <c r="F21" s="162">
        <f>'PLAN ORÇ'!F23</f>
        <v>840</v>
      </c>
      <c r="G21" s="176" t="s">
        <v>137</v>
      </c>
      <c r="H21" s="132"/>
      <c r="I21" s="133"/>
    </row>
    <row r="22" spans="1:9" s="118" customFormat="1" ht="24.75" customHeight="1" x14ac:dyDescent="0.2">
      <c r="A22" s="81">
        <v>3</v>
      </c>
      <c r="B22" s="81"/>
      <c r="C22" s="170"/>
      <c r="D22" s="171" t="s">
        <v>139</v>
      </c>
      <c r="E22" s="170"/>
      <c r="F22" s="172"/>
      <c r="G22" s="173"/>
      <c r="I22" s="136"/>
    </row>
    <row r="23" spans="1:9" s="36" customFormat="1" ht="38.25" x14ac:dyDescent="0.2">
      <c r="A23" s="33" t="s">
        <v>82</v>
      </c>
      <c r="B23" s="33" t="s">
        <v>109</v>
      </c>
      <c r="C23" s="5">
        <v>92394</v>
      </c>
      <c r="D23" s="122" t="s">
        <v>110</v>
      </c>
      <c r="E23" s="161" t="s">
        <v>19</v>
      </c>
      <c r="F23" s="162">
        <v>1445.71</v>
      </c>
      <c r="G23" s="163" t="s">
        <v>152</v>
      </c>
    </row>
    <row r="24" spans="1:9" s="36" customFormat="1" ht="38.25" x14ac:dyDescent="0.2">
      <c r="A24" s="33" t="s">
        <v>83</v>
      </c>
      <c r="B24" s="33" t="s">
        <v>109</v>
      </c>
      <c r="C24" s="174">
        <v>95875</v>
      </c>
      <c r="D24" s="122" t="s">
        <v>116</v>
      </c>
      <c r="E24" s="164" t="s">
        <v>125</v>
      </c>
      <c r="F24" s="165">
        <v>8327.2800000000007</v>
      </c>
      <c r="G24" s="166" t="s">
        <v>153</v>
      </c>
    </row>
    <row r="25" spans="1:9" s="36" customFormat="1" ht="38.25" x14ac:dyDescent="0.2">
      <c r="A25" s="33" t="s">
        <v>85</v>
      </c>
      <c r="B25" s="33" t="s">
        <v>109</v>
      </c>
      <c r="C25" s="168">
        <v>93590</v>
      </c>
      <c r="D25" s="122" t="s">
        <v>117</v>
      </c>
      <c r="E25" s="164" t="s">
        <v>125</v>
      </c>
      <c r="F25" s="165">
        <v>10409.11</v>
      </c>
      <c r="G25" s="166" t="s">
        <v>155</v>
      </c>
    </row>
    <row r="26" spans="1:9" s="36" customFormat="1" ht="38.25" x14ac:dyDescent="0.2">
      <c r="A26" s="33" t="s">
        <v>84</v>
      </c>
      <c r="B26" s="33" t="s">
        <v>109</v>
      </c>
      <c r="C26" s="174">
        <v>95875</v>
      </c>
      <c r="D26" s="122" t="s">
        <v>116</v>
      </c>
      <c r="E26" s="164" t="s">
        <v>125</v>
      </c>
      <c r="F26" s="165">
        <v>2602.27</v>
      </c>
      <c r="G26" s="166" t="s">
        <v>154</v>
      </c>
    </row>
    <row r="27" spans="1:9" s="36" customFormat="1" ht="38.25" x14ac:dyDescent="0.2">
      <c r="A27" s="33" t="s">
        <v>120</v>
      </c>
      <c r="B27" s="33" t="s">
        <v>109</v>
      </c>
      <c r="C27" s="168">
        <v>93590</v>
      </c>
      <c r="D27" s="122" t="s">
        <v>117</v>
      </c>
      <c r="E27" s="164" t="s">
        <v>125</v>
      </c>
      <c r="F27" s="165">
        <v>1301.1300000000001</v>
      </c>
      <c r="G27" s="166" t="s">
        <v>156</v>
      </c>
    </row>
    <row r="28" spans="1:9" s="36" customFormat="1" ht="63.75" x14ac:dyDescent="0.2">
      <c r="A28" s="33" t="s">
        <v>121</v>
      </c>
      <c r="B28" s="120" t="s">
        <v>23</v>
      </c>
      <c r="C28" s="164" t="s">
        <v>75</v>
      </c>
      <c r="D28" s="122" t="s">
        <v>76</v>
      </c>
      <c r="E28" s="164" t="s">
        <v>70</v>
      </c>
      <c r="F28" s="162">
        <v>433.4</v>
      </c>
      <c r="G28" s="166" t="s">
        <v>157</v>
      </c>
      <c r="I28" s="72"/>
    </row>
    <row r="29" spans="1:9" s="36" customFormat="1" ht="44.25" customHeight="1" x14ac:dyDescent="0.2">
      <c r="A29" s="33" t="s">
        <v>122</v>
      </c>
      <c r="B29" s="127" t="s">
        <v>109</v>
      </c>
      <c r="C29" s="167" t="s">
        <v>112</v>
      </c>
      <c r="D29" s="129" t="s">
        <v>113</v>
      </c>
      <c r="E29" s="167" t="s">
        <v>70</v>
      </c>
      <c r="F29" s="162">
        <v>413.06</v>
      </c>
      <c r="G29" s="166" t="s">
        <v>140</v>
      </c>
    </row>
    <row r="30" spans="1:9" s="36" customFormat="1" ht="66" customHeight="1" x14ac:dyDescent="0.2">
      <c r="A30" s="33" t="s">
        <v>133</v>
      </c>
      <c r="B30" s="33" t="s">
        <v>109</v>
      </c>
      <c r="C30" s="161" t="s">
        <v>130</v>
      </c>
      <c r="D30" s="135" t="s">
        <v>143</v>
      </c>
      <c r="E30" s="161" t="s">
        <v>132</v>
      </c>
      <c r="F30" s="162">
        <v>31.03</v>
      </c>
      <c r="G30" s="163" t="s">
        <v>141</v>
      </c>
    </row>
    <row r="31" spans="1:9" s="36" customFormat="1" ht="36" customHeight="1" x14ac:dyDescent="0.2">
      <c r="A31" s="33" t="s">
        <v>134</v>
      </c>
      <c r="B31" s="33" t="s">
        <v>23</v>
      </c>
      <c r="C31" s="168" t="s">
        <v>24</v>
      </c>
      <c r="D31" s="135" t="s">
        <v>29</v>
      </c>
      <c r="E31" s="161" t="s">
        <v>19</v>
      </c>
      <c r="F31" s="162">
        <v>1445.71</v>
      </c>
      <c r="G31" s="163" t="s">
        <v>152</v>
      </c>
    </row>
    <row r="32" spans="1:9" s="134" customFormat="1" x14ac:dyDescent="0.2">
      <c r="A32" s="36"/>
      <c r="B32" s="36"/>
      <c r="C32" s="36"/>
      <c r="D32" s="36"/>
      <c r="E32" s="11"/>
      <c r="F32" s="11"/>
      <c r="G32" s="11"/>
    </row>
    <row r="33" spans="1:7" s="118" customFormat="1" ht="17.25" customHeight="1" x14ac:dyDescent="0.2">
      <c r="A33" s="36"/>
      <c r="B33" s="72"/>
      <c r="C33" s="36"/>
      <c r="D33" s="134"/>
      <c r="E33" s="55"/>
      <c r="F33" s="55"/>
      <c r="G33" s="36"/>
    </row>
    <row r="34" spans="1:7" s="36" customFormat="1" x14ac:dyDescent="0.2">
      <c r="C34" s="36" t="s">
        <v>93</v>
      </c>
      <c r="D34" s="182"/>
      <c r="E34" s="72"/>
      <c r="F34" s="11"/>
      <c r="G34" s="11"/>
    </row>
    <row r="35" spans="1:7" s="36" customFormat="1" x14ac:dyDescent="0.2">
      <c r="B35" s="138"/>
      <c r="C35" s="14" t="s">
        <v>87</v>
      </c>
      <c r="D35" s="14"/>
      <c r="E35" s="109"/>
      <c r="F35" s="11"/>
    </row>
    <row r="36" spans="1:7" s="36" customFormat="1" x14ac:dyDescent="0.2">
      <c r="A36" s="134"/>
      <c r="B36" s="11"/>
      <c r="C36" s="5" t="s">
        <v>92</v>
      </c>
      <c r="D36" s="183"/>
      <c r="E36" s="5"/>
      <c r="F36" s="11"/>
      <c r="G36" s="134"/>
    </row>
    <row r="37" spans="1:7" s="36" customFormat="1" x14ac:dyDescent="0.2">
      <c r="B37" s="11"/>
      <c r="C37" s="54"/>
      <c r="D37" s="11"/>
      <c r="E37" s="11"/>
      <c r="F37" s="11"/>
      <c r="G37" s="55"/>
    </row>
    <row r="38" spans="1:7" s="36" customFormat="1" ht="11.25" x14ac:dyDescent="0.2"/>
    <row r="39" spans="1:7" s="36" customFormat="1" ht="11.25" x14ac:dyDescent="0.2">
      <c r="B39" s="134"/>
      <c r="C39" s="134"/>
      <c r="E39" s="134"/>
    </row>
    <row r="40" spans="1:7" s="36" customFormat="1" ht="66" customHeight="1" x14ac:dyDescent="0.2">
      <c r="A40" s="134"/>
      <c r="B40" s="55"/>
      <c r="C40" s="55"/>
      <c r="E40" s="55"/>
      <c r="F40" s="134"/>
    </row>
    <row r="41" spans="1:7" s="134" customFormat="1" x14ac:dyDescent="0.2">
      <c r="A41" s="55"/>
      <c r="B41" s="36"/>
      <c r="C41" s="36"/>
      <c r="E41" s="36"/>
      <c r="F41" s="40"/>
    </row>
    <row r="42" spans="1:7" s="134" customFormat="1" x14ac:dyDescent="0.2">
      <c r="A42" s="36"/>
      <c r="B42" s="72"/>
      <c r="C42" s="36"/>
      <c r="D42" s="20"/>
      <c r="E42" s="36"/>
      <c r="F42" s="40"/>
      <c r="G42" s="16"/>
    </row>
    <row r="43" spans="1:7" s="134" customFormat="1" x14ac:dyDescent="0.2">
      <c r="A43" s="36"/>
      <c r="B43" s="36"/>
      <c r="C43" s="36"/>
      <c r="D43" s="20"/>
      <c r="E43" s="36"/>
      <c r="F43" s="40"/>
      <c r="G43" s="36"/>
    </row>
    <row r="44" spans="1:7" s="134" customFormat="1" x14ac:dyDescent="0.2">
      <c r="A44" s="36"/>
      <c r="D44" s="20"/>
      <c r="E44" s="104"/>
      <c r="G44" s="16"/>
    </row>
    <row r="45" spans="1:7" s="134" customFormat="1" x14ac:dyDescent="0.2">
      <c r="B45" s="14"/>
      <c r="C45" s="14"/>
      <c r="D45" s="43"/>
      <c r="E45" s="40"/>
      <c r="F45" s="40"/>
      <c r="G45" s="16"/>
    </row>
    <row r="46" spans="1:7" s="134" customFormat="1" x14ac:dyDescent="0.2">
      <c r="A46" s="19"/>
      <c r="B46" s="14"/>
      <c r="C46" s="14"/>
      <c r="D46" s="43"/>
      <c r="E46" s="40"/>
      <c r="F46" s="42"/>
      <c r="G46" s="104"/>
    </row>
    <row r="47" spans="1:7" s="134" customFormat="1" x14ac:dyDescent="0.2">
      <c r="A47" s="4"/>
      <c r="B47" s="14"/>
      <c r="C47" s="14"/>
      <c r="D47" s="12"/>
      <c r="E47" s="40"/>
      <c r="F47" s="49"/>
      <c r="G47" s="104"/>
    </row>
    <row r="48" spans="1:7" s="134" customFormat="1" x14ac:dyDescent="0.2">
      <c r="A48" s="4"/>
      <c r="B48" s="44"/>
      <c r="C48" s="44"/>
      <c r="D48" s="12"/>
      <c r="E48" s="42"/>
      <c r="F48" s="49"/>
      <c r="G48" s="104"/>
    </row>
    <row r="49" spans="1:7" s="134" customFormat="1" x14ac:dyDescent="0.2">
      <c r="A49" s="48"/>
      <c r="B49" s="44"/>
      <c r="C49" s="44"/>
      <c r="D49" s="12"/>
      <c r="E49" s="42"/>
      <c r="F49" s="49"/>
      <c r="G49" s="104"/>
    </row>
    <row r="50" spans="1:7" s="134" customFormat="1" x14ac:dyDescent="0.2">
      <c r="A50" s="48"/>
      <c r="B50" s="44"/>
      <c r="C50" s="44"/>
      <c r="D50" s="12"/>
      <c r="E50" s="43"/>
      <c r="F50" s="49"/>
      <c r="G50" s="104"/>
    </row>
    <row r="51" spans="1:7" s="134" customFormat="1" x14ac:dyDescent="0.2">
      <c r="A51" s="48"/>
      <c r="B51" s="44"/>
      <c r="C51" s="44"/>
      <c r="D51" s="12"/>
      <c r="E51" s="44"/>
      <c r="F51" s="49"/>
      <c r="G51" s="104"/>
    </row>
    <row r="52" spans="1:7" s="134" customFormat="1" x14ac:dyDescent="0.2">
      <c r="A52" s="48"/>
      <c r="B52" s="44"/>
      <c r="C52" s="44"/>
      <c r="D52" s="12"/>
      <c r="E52" s="44"/>
      <c r="F52" s="49"/>
      <c r="G52" s="104"/>
    </row>
    <row r="53" spans="1:7" s="134" customFormat="1" x14ac:dyDescent="0.2">
      <c r="A53" s="48"/>
      <c r="B53" s="44"/>
      <c r="C53" s="44"/>
      <c r="D53" s="12"/>
      <c r="E53" s="44"/>
      <c r="F53" s="49"/>
      <c r="G53" s="104"/>
    </row>
    <row r="54" spans="1:7" s="134" customFormat="1" x14ac:dyDescent="0.2">
      <c r="A54" s="48"/>
      <c r="B54" s="44"/>
      <c r="C54" s="44"/>
      <c r="D54" s="12"/>
      <c r="E54" s="44"/>
      <c r="F54" s="49"/>
      <c r="G54" s="104"/>
    </row>
    <row r="55" spans="1:7" s="134" customFormat="1" x14ac:dyDescent="0.2">
      <c r="A55" s="48"/>
      <c r="B55" s="44"/>
      <c r="C55" s="44"/>
      <c r="D55" s="12"/>
      <c r="E55" s="44"/>
      <c r="F55" s="49"/>
      <c r="G55" s="104"/>
    </row>
    <row r="56" spans="1:7" s="134" customFormat="1" x14ac:dyDescent="0.2">
      <c r="A56" s="48"/>
      <c r="B56" s="44"/>
      <c r="C56" s="44"/>
      <c r="D56" s="12"/>
      <c r="E56" s="44"/>
      <c r="F56" s="49"/>
      <c r="G56" s="104"/>
    </row>
    <row r="57" spans="1:7" s="134" customFormat="1" x14ac:dyDescent="0.2">
      <c r="A57" s="48"/>
      <c r="B57" s="44"/>
      <c r="C57" s="44"/>
      <c r="D57" s="12"/>
      <c r="E57" s="44"/>
      <c r="F57" s="49"/>
      <c r="G57" s="104"/>
    </row>
    <row r="58" spans="1:7" s="134" customFormat="1" x14ac:dyDescent="0.2">
      <c r="A58" s="48"/>
      <c r="B58" s="44"/>
      <c r="C58" s="44"/>
      <c r="D58" s="12"/>
      <c r="E58" s="44"/>
      <c r="F58" s="49"/>
      <c r="G58" s="104"/>
    </row>
    <row r="59" spans="1:7" s="134" customFormat="1" x14ac:dyDescent="0.2">
      <c r="A59" s="48"/>
      <c r="B59" s="44"/>
      <c r="C59" s="44"/>
      <c r="D59" s="12"/>
      <c r="E59" s="44"/>
      <c r="F59" s="49"/>
      <c r="G59" s="104"/>
    </row>
    <row r="60" spans="1:7" s="134" customFormat="1" x14ac:dyDescent="0.2">
      <c r="A60" s="48"/>
      <c r="B60" s="44"/>
      <c r="C60" s="44"/>
      <c r="D60" s="12"/>
      <c r="E60" s="44"/>
      <c r="F60" s="49"/>
      <c r="G60" s="104"/>
    </row>
    <row r="61" spans="1:7" s="134" customFormat="1" x14ac:dyDescent="0.2">
      <c r="A61" s="48"/>
      <c r="B61" s="44"/>
      <c r="C61" s="44"/>
      <c r="D61" s="12"/>
      <c r="E61" s="44"/>
      <c r="F61" s="49"/>
      <c r="G61" s="104"/>
    </row>
    <row r="62" spans="1:7" s="134" customFormat="1" x14ac:dyDescent="0.2">
      <c r="A62" s="48"/>
      <c r="B62" s="44"/>
      <c r="C62" s="44"/>
      <c r="D62" s="12"/>
      <c r="E62" s="44"/>
      <c r="F62" s="49"/>
      <c r="G62" s="104"/>
    </row>
    <row r="63" spans="1:7" s="134" customFormat="1" x14ac:dyDescent="0.2">
      <c r="A63" s="48"/>
      <c r="B63" s="44"/>
      <c r="C63" s="44"/>
      <c r="D63" s="12"/>
      <c r="E63" s="44"/>
      <c r="F63" s="49"/>
      <c r="G63" s="104"/>
    </row>
    <row r="64" spans="1:7" s="134" customFormat="1" x14ac:dyDescent="0.2">
      <c r="A64" s="48"/>
      <c r="B64" s="44"/>
      <c r="C64" s="44"/>
      <c r="D64" s="12"/>
      <c r="E64" s="44"/>
      <c r="F64" s="49"/>
      <c r="G64" s="104"/>
    </row>
    <row r="65" spans="1:29" s="134" customFormat="1" x14ac:dyDescent="0.2">
      <c r="A65" s="48"/>
      <c r="B65" s="44"/>
      <c r="C65" s="44"/>
      <c r="D65" s="12"/>
      <c r="E65" s="44"/>
      <c r="F65" s="49"/>
      <c r="G65" s="104"/>
    </row>
    <row r="66" spans="1:29" s="134" customFormat="1" x14ac:dyDescent="0.2">
      <c r="A66" s="48"/>
      <c r="B66" s="44"/>
      <c r="C66" s="44"/>
      <c r="D66" s="12"/>
      <c r="E66" s="44"/>
      <c r="F66" s="49"/>
      <c r="G66" s="104"/>
    </row>
    <row r="67" spans="1:29" s="134" customFormat="1" x14ac:dyDescent="0.2">
      <c r="A67" s="48"/>
      <c r="B67" s="44"/>
      <c r="C67" s="44"/>
      <c r="D67" s="12"/>
      <c r="E67" s="44"/>
      <c r="F67" s="49"/>
      <c r="G67" s="104"/>
    </row>
    <row r="68" spans="1:29" s="134" customFormat="1" x14ac:dyDescent="0.2">
      <c r="A68" s="48"/>
      <c r="B68" s="44"/>
      <c r="C68" s="44"/>
      <c r="D68" s="12"/>
      <c r="E68" s="44"/>
      <c r="F68" s="49"/>
      <c r="G68" s="104"/>
    </row>
    <row r="69" spans="1:29" s="134" customFormat="1" x14ac:dyDescent="0.2">
      <c r="A69" s="48"/>
      <c r="B69" s="44"/>
      <c r="C69" s="44"/>
      <c r="D69" s="12"/>
      <c r="E69" s="44"/>
      <c r="F69" s="49"/>
      <c r="G69" s="104"/>
      <c r="H69" s="118"/>
    </row>
    <row r="70" spans="1:29" s="134" customFormat="1" x14ac:dyDescent="0.2">
      <c r="A70" s="48"/>
      <c r="B70" s="44"/>
      <c r="C70" s="44"/>
      <c r="D70" s="12"/>
      <c r="E70" s="44"/>
      <c r="F70" s="49"/>
      <c r="G70" s="104"/>
      <c r="H70" s="55"/>
    </row>
    <row r="71" spans="1:29" s="134" customFormat="1" x14ac:dyDescent="0.2">
      <c r="A71" s="48"/>
      <c r="B71" s="44"/>
      <c r="C71" s="44"/>
      <c r="D71" s="12"/>
      <c r="E71" s="44"/>
      <c r="F71" s="49"/>
      <c r="G71" s="104"/>
      <c r="H71" s="36"/>
    </row>
    <row r="72" spans="1:29" s="134" customFormat="1" x14ac:dyDescent="0.2">
      <c r="A72" s="48"/>
      <c r="B72" s="44"/>
      <c r="C72" s="44"/>
      <c r="D72" s="12"/>
      <c r="E72" s="44"/>
      <c r="F72" s="49"/>
      <c r="G72" s="104"/>
      <c r="H72" s="36"/>
    </row>
    <row r="73" spans="1:29" s="134" customFormat="1" x14ac:dyDescent="0.2">
      <c r="A73" s="48"/>
      <c r="B73" s="44"/>
      <c r="C73" s="44"/>
      <c r="D73" s="12"/>
      <c r="E73" s="44"/>
      <c r="F73" s="49"/>
      <c r="G73" s="104"/>
      <c r="H73" s="36"/>
    </row>
    <row r="74" spans="1:29" s="118" customFormat="1" ht="121.5" customHeight="1" x14ac:dyDescent="0.2">
      <c r="A74" s="48"/>
      <c r="B74" s="44"/>
      <c r="C74" s="44"/>
      <c r="D74" s="12"/>
      <c r="E74" s="44"/>
      <c r="F74" s="49"/>
      <c r="G74" s="104"/>
      <c r="H74" s="36"/>
      <c r="K74" s="55"/>
    </row>
    <row r="75" spans="1:29" s="55" customFormat="1" x14ac:dyDescent="0.2">
      <c r="A75" s="48"/>
      <c r="B75" s="44"/>
      <c r="C75" s="44"/>
      <c r="D75" s="12"/>
      <c r="E75" s="44"/>
      <c r="F75" s="49"/>
      <c r="G75" s="104"/>
      <c r="H75" s="134"/>
      <c r="K75" s="36"/>
    </row>
    <row r="76" spans="1:29" s="36" customFormat="1" x14ac:dyDescent="0.2">
      <c r="A76" s="48"/>
      <c r="B76" s="44"/>
      <c r="C76" s="44"/>
      <c r="D76" s="12"/>
      <c r="E76" s="44"/>
      <c r="F76" s="49"/>
      <c r="G76" s="104"/>
      <c r="H76" s="55"/>
    </row>
    <row r="77" spans="1:29" s="36" customFormat="1" x14ac:dyDescent="0.2">
      <c r="A77" s="48"/>
      <c r="B77" s="44"/>
      <c r="C77" s="44"/>
      <c r="D77" s="12"/>
      <c r="E77" s="44"/>
      <c r="F77" s="49"/>
      <c r="G77" s="104"/>
    </row>
    <row r="78" spans="1:29" s="36" customFormat="1" x14ac:dyDescent="0.2">
      <c r="A78" s="48"/>
      <c r="B78" s="44"/>
      <c r="C78" s="44"/>
      <c r="D78" s="12"/>
      <c r="E78" s="44"/>
      <c r="F78" s="49"/>
      <c r="G78" s="104"/>
      <c r="K78" s="134"/>
    </row>
    <row r="79" spans="1:29" s="134" customFormat="1" x14ac:dyDescent="0.2">
      <c r="A79" s="48"/>
      <c r="B79" s="44"/>
      <c r="C79" s="44"/>
      <c r="D79" s="12"/>
      <c r="E79" s="44"/>
      <c r="F79" s="49"/>
      <c r="G79" s="104"/>
      <c r="H79" s="36"/>
      <c r="I79" s="36"/>
      <c r="J79" s="36"/>
      <c r="K79" s="36"/>
    </row>
    <row r="80" spans="1:29" s="118" customFormat="1" ht="17.25" customHeight="1" x14ac:dyDescent="0.2">
      <c r="A80" s="48"/>
      <c r="B80" s="44"/>
      <c r="C80" s="44"/>
      <c r="D80" s="12"/>
      <c r="E80" s="44"/>
      <c r="F80" s="49"/>
      <c r="G80" s="104"/>
      <c r="H80" s="16"/>
      <c r="I80" s="134"/>
      <c r="J80" s="134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</row>
    <row r="81" spans="1:57" s="55" customFormat="1" x14ac:dyDescent="0.2">
      <c r="A81" s="48"/>
      <c r="B81" s="44"/>
      <c r="C81" s="44"/>
      <c r="D81" s="12"/>
      <c r="E81" s="44"/>
      <c r="F81" s="49"/>
      <c r="G81" s="104"/>
      <c r="H81" s="1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</row>
    <row r="82" spans="1:57" s="36" customFormat="1" x14ac:dyDescent="0.2">
      <c r="A82" s="48"/>
      <c r="B82" s="44"/>
      <c r="C82" s="44"/>
      <c r="D82" s="12"/>
      <c r="E82" s="44"/>
      <c r="F82" s="49"/>
      <c r="G82" s="104"/>
      <c r="H82" s="16"/>
      <c r="K82" s="134"/>
    </row>
    <row r="83" spans="1:57" s="36" customFormat="1" x14ac:dyDescent="0.2">
      <c r="A83" s="48"/>
      <c r="B83" s="44"/>
      <c r="C83" s="44"/>
      <c r="D83" s="12"/>
      <c r="E83" s="44"/>
      <c r="F83" s="49"/>
      <c r="G83" s="104"/>
      <c r="H83" s="16"/>
      <c r="J83" s="134"/>
      <c r="L83" s="134"/>
      <c r="M83" s="134"/>
      <c r="N83" s="134"/>
      <c r="O83" s="134"/>
      <c r="P83" s="134"/>
      <c r="Q83" s="134"/>
      <c r="R83" s="134"/>
      <c r="S83" s="134"/>
      <c r="T83" s="134"/>
      <c r="U83" s="134"/>
      <c r="V83" s="134"/>
      <c r="W83" s="134"/>
      <c r="X83" s="134"/>
      <c r="Y83" s="134"/>
      <c r="Z83" s="134"/>
      <c r="AA83" s="134"/>
      <c r="AB83" s="134"/>
      <c r="AC83" s="134"/>
    </row>
    <row r="84" spans="1:57" s="36" customFormat="1" ht="66" customHeight="1" x14ac:dyDescent="0.2">
      <c r="A84" s="48"/>
      <c r="B84" s="44"/>
      <c r="C84" s="44"/>
      <c r="D84" s="12"/>
      <c r="E84" s="44"/>
      <c r="F84" s="49"/>
      <c r="G84" s="104"/>
      <c r="H84" s="16"/>
      <c r="J84" s="134"/>
    </row>
    <row r="85" spans="1:57" s="134" customFormat="1" ht="66" customHeight="1" x14ac:dyDescent="0.2">
      <c r="A85" s="48"/>
      <c r="B85" s="44"/>
      <c r="C85" s="44"/>
      <c r="D85" s="12"/>
      <c r="E85" s="44"/>
      <c r="F85" s="49"/>
      <c r="G85" s="104"/>
      <c r="H85" s="16"/>
      <c r="I85" s="16"/>
      <c r="J85" s="1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</row>
    <row r="86" spans="1:57" s="118" customFormat="1" ht="17.25" customHeight="1" x14ac:dyDescent="0.2">
      <c r="A86" s="48"/>
      <c r="B86" s="44"/>
      <c r="C86" s="44"/>
      <c r="D86" s="12"/>
      <c r="E86" s="44"/>
      <c r="F86" s="49"/>
      <c r="G86" s="104"/>
      <c r="H86" s="16"/>
      <c r="I86" s="16"/>
      <c r="J86" s="16"/>
      <c r="K86" s="134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</row>
    <row r="87" spans="1:57" s="55" customFormat="1" x14ac:dyDescent="0.2">
      <c r="A87" s="48"/>
      <c r="B87" s="44"/>
      <c r="C87" s="44"/>
      <c r="D87" s="12"/>
      <c r="E87" s="44"/>
      <c r="F87" s="49"/>
      <c r="G87" s="104"/>
      <c r="H87" s="16"/>
      <c r="I87" s="16"/>
      <c r="J87" s="16"/>
      <c r="K87" s="16"/>
      <c r="L87" s="134"/>
      <c r="M87" s="134"/>
      <c r="N87" s="134"/>
      <c r="O87" s="134"/>
      <c r="P87" s="134"/>
      <c r="Q87" s="134"/>
      <c r="R87" s="134"/>
      <c r="S87" s="134"/>
      <c r="T87" s="134"/>
      <c r="U87" s="134"/>
      <c r="V87" s="134"/>
      <c r="W87" s="134"/>
      <c r="X87" s="134"/>
      <c r="Y87" s="134"/>
      <c r="Z87" s="134"/>
      <c r="AA87" s="134"/>
      <c r="AB87" s="134"/>
      <c r="AC87" s="36"/>
      <c r="AD87" s="36"/>
      <c r="AE87" s="36"/>
      <c r="AF87" s="36"/>
      <c r="AG87" s="36"/>
      <c r="AH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</row>
    <row r="88" spans="1:57" s="36" customFormat="1" x14ac:dyDescent="0.2">
      <c r="A88" s="48"/>
      <c r="B88" s="44"/>
      <c r="C88" s="44"/>
      <c r="D88" s="12"/>
      <c r="E88" s="44"/>
      <c r="F88" s="49"/>
      <c r="G88" s="104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</row>
    <row r="89" spans="1:57" s="36" customFormat="1" x14ac:dyDescent="0.2">
      <c r="A89" s="48"/>
      <c r="B89" s="44"/>
      <c r="C89" s="44"/>
      <c r="D89" s="12"/>
      <c r="E89" s="44"/>
      <c r="F89" s="49"/>
      <c r="G89" s="104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34"/>
      <c r="AA89" s="134"/>
      <c r="AB89" s="134"/>
      <c r="AC89" s="134"/>
      <c r="AD89" s="134"/>
      <c r="AE89" s="134"/>
      <c r="AF89" s="134"/>
      <c r="AG89" s="134"/>
      <c r="AH89" s="134"/>
      <c r="AI89" s="134"/>
      <c r="AJ89" s="134"/>
      <c r="AK89" s="134"/>
      <c r="AL89" s="134"/>
      <c r="AM89" s="134"/>
      <c r="AN89" s="134"/>
      <c r="AO89" s="134"/>
    </row>
    <row r="90" spans="1:57" s="36" customFormat="1" ht="66" customHeight="1" x14ac:dyDescent="0.2">
      <c r="A90" s="48"/>
      <c r="B90" s="44"/>
      <c r="C90" s="44"/>
      <c r="D90" s="12"/>
      <c r="E90" s="44"/>
      <c r="F90" s="49"/>
      <c r="G90" s="104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</row>
    <row r="91" spans="1:57" s="134" customFormat="1" ht="66" customHeight="1" x14ac:dyDescent="0.2">
      <c r="A91" s="48"/>
      <c r="B91" s="44"/>
      <c r="C91" s="44"/>
      <c r="D91" s="12"/>
      <c r="E91" s="44"/>
      <c r="F91" s="49"/>
      <c r="G91" s="104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</row>
    <row r="92" spans="1:57" s="118" customFormat="1" ht="17.25" customHeight="1" x14ac:dyDescent="0.2">
      <c r="A92" s="48"/>
      <c r="B92" s="44"/>
      <c r="C92" s="44"/>
      <c r="D92" s="12"/>
      <c r="E92" s="44"/>
      <c r="F92" s="49"/>
      <c r="G92" s="104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</row>
    <row r="93" spans="1:57" s="11" customFormat="1" x14ac:dyDescent="0.2">
      <c r="A93" s="48"/>
      <c r="B93" s="44"/>
      <c r="C93" s="44"/>
      <c r="D93" s="12"/>
      <c r="E93" s="44"/>
      <c r="F93" s="49"/>
      <c r="G93" s="104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</row>
    <row r="94" spans="1:57" s="11" customFormat="1" x14ac:dyDescent="0.2">
      <c r="A94" s="48"/>
      <c r="B94" s="44"/>
      <c r="C94" s="44"/>
      <c r="D94" s="12"/>
      <c r="E94" s="44"/>
      <c r="F94" s="49"/>
      <c r="G94" s="104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</row>
    <row r="95" spans="1:57" s="11" customFormat="1" x14ac:dyDescent="0.2">
      <c r="A95" s="48"/>
      <c r="B95" s="44"/>
      <c r="C95" s="44"/>
      <c r="D95" s="12"/>
      <c r="E95" s="44"/>
      <c r="F95" s="49"/>
      <c r="G95" s="104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</row>
  </sheetData>
  <autoFilter ref="A7:G31" xr:uid="{00000000-0009-0000-0000-000001000000}"/>
  <mergeCells count="3">
    <mergeCell ref="A1:G1"/>
    <mergeCell ref="A8:G8"/>
    <mergeCell ref="A10:G10"/>
  </mergeCells>
  <phoneticPr fontId="26" type="noConversion"/>
  <conditionalFormatting sqref="C11">
    <cfRule type="expression" dxfId="4" priority="34" stopIfTrue="1">
      <formula>OR(#REF!="M",#REF!="A")</formula>
    </cfRule>
  </conditionalFormatting>
  <conditionalFormatting sqref="C13">
    <cfRule type="expression" dxfId="3" priority="8" stopIfTrue="1">
      <formula>OR(#REF!="M",#REF!="A")</formula>
    </cfRule>
  </conditionalFormatting>
  <conditionalFormatting sqref="C19:C20">
    <cfRule type="expression" dxfId="2" priority="9" stopIfTrue="1">
      <formula>OR(#REF!="M",#REF!="A")</formula>
    </cfRule>
  </conditionalFormatting>
  <conditionalFormatting sqref="C22">
    <cfRule type="expression" dxfId="1" priority="23" stopIfTrue="1">
      <formula>OR(#REF!="M",#REF!="A")</formula>
    </cfRule>
  </conditionalFormatting>
  <conditionalFormatting sqref="C28:C29">
    <cfRule type="expression" dxfId="0" priority="21" stopIfTrue="1">
      <formula>OR(#REF!="M",#REF!="A")</formula>
    </cfRule>
  </conditionalFormatting>
  <printOptions horizontalCentered="1"/>
  <pageMargins left="0.39370078740157483" right="0.39370078740157483" top="0.86614173228346458" bottom="0.78740157480314965" header="0.51181102362204722" footer="0.51181102362204722"/>
  <pageSetup paperSize="9" scale="79" fitToHeight="0" orientation="landscape" r:id="rId1"/>
  <headerFooter alignWithMargins="0">
    <oddFooter>Página &amp;P de &amp;N</oddFooter>
  </headerFooter>
  <rowBreaks count="2" manualBreakCount="2">
    <brk id="21" max="6" man="1"/>
    <brk id="26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G25"/>
  <sheetViews>
    <sheetView showGridLines="0" view="pageBreakPreview" zoomScaleNormal="90" zoomScaleSheetLayoutView="100" workbookViewId="0">
      <pane xSplit="2" ySplit="5" topLeftCell="C6" activePane="bottomRight" state="frozen"/>
      <selection pane="topRight" activeCell="C1" sqref="C1"/>
      <selection pane="bottomLeft" activeCell="A8" sqref="A8"/>
      <selection pane="bottomRight" activeCell="H20" sqref="A1:H20"/>
    </sheetView>
  </sheetViews>
  <sheetFormatPr defaultColWidth="9.140625" defaultRowHeight="12.75" x14ac:dyDescent="0.2"/>
  <cols>
    <col min="1" max="1" width="6.85546875" style="11" customWidth="1"/>
    <col min="2" max="2" width="44.140625" style="54" bestFit="1" customWidth="1"/>
    <col min="3" max="3" width="15.7109375" style="11" customWidth="1"/>
    <col min="4" max="4" width="15" style="11" customWidth="1"/>
    <col min="5" max="5" width="17.5703125" style="11" customWidth="1"/>
    <col min="6" max="6" width="13.85546875" style="11" bestFit="1" customWidth="1"/>
    <col min="7" max="7" width="20.28515625" style="11" customWidth="1"/>
    <col min="8" max="16384" width="9.140625" style="11"/>
  </cols>
  <sheetData>
    <row r="1" spans="1:7" ht="84.75" customHeight="1" x14ac:dyDescent="0.2">
      <c r="A1" s="202" t="s">
        <v>31</v>
      </c>
      <c r="B1" s="203"/>
      <c r="C1" s="203"/>
      <c r="D1" s="203"/>
      <c r="E1" s="203"/>
      <c r="F1" s="204"/>
    </row>
    <row r="2" spans="1:7" ht="11.25" customHeight="1" x14ac:dyDescent="0.2">
      <c r="A2" s="26" t="str">
        <f>'MM CALC'!A3</f>
        <v>PREFEITURA MUNICIPAL DE SANTO ANTÔNIO DO AMPARO</v>
      </c>
      <c r="B2" s="51"/>
      <c r="C2" s="2"/>
      <c r="D2" s="2"/>
      <c r="E2" s="2"/>
      <c r="F2" s="2"/>
      <c r="G2" s="27"/>
    </row>
    <row r="3" spans="1:7" x14ac:dyDescent="0.2">
      <c r="A3" s="26" t="str">
        <f>'MM CALC'!A4</f>
        <v>OBRA:  REFORMA DE PRAÇA PÚBLICA</v>
      </c>
      <c r="B3" s="51" t="s">
        <v>90</v>
      </c>
      <c r="C3" s="32" t="s">
        <v>30</v>
      </c>
      <c r="D3" s="73">
        <f>'PLAN ORÇ'!I34</f>
        <v>498068.07220000005</v>
      </c>
      <c r="E3" s="32"/>
      <c r="F3" s="32"/>
      <c r="G3" s="1" t="str">
        <f>'MM CALC'!G3</f>
        <v/>
      </c>
    </row>
    <row r="4" spans="1:7" x14ac:dyDescent="0.2">
      <c r="A4" s="26" t="str">
        <f>'MM CALC'!A5</f>
        <v>LOCAL:  RUA CARLOS TEIXEIRA DE AVELAR,  - SANTO ANTÔNIO DO AMPARO, MINAS GERAIS</v>
      </c>
      <c r="B4" s="51" t="s">
        <v>91</v>
      </c>
      <c r="C4" s="2"/>
      <c r="D4" s="2"/>
      <c r="E4" s="2"/>
      <c r="F4" s="2"/>
      <c r="G4" s="27"/>
    </row>
    <row r="5" spans="1:7" ht="25.5" customHeight="1" x14ac:dyDescent="0.2">
      <c r="A5" s="61" t="s">
        <v>0</v>
      </c>
      <c r="B5" s="61" t="s">
        <v>1</v>
      </c>
      <c r="C5" s="69" t="s">
        <v>25</v>
      </c>
      <c r="D5" s="52" t="s">
        <v>17</v>
      </c>
      <c r="E5" s="52" t="s">
        <v>18</v>
      </c>
      <c r="F5" s="52" t="s">
        <v>71</v>
      </c>
      <c r="G5" s="52" t="s">
        <v>8</v>
      </c>
    </row>
    <row r="6" spans="1:7" x14ac:dyDescent="0.2">
      <c r="A6" s="220">
        <f>'PLAN ORÇ'!A13</f>
        <v>1</v>
      </c>
      <c r="B6" s="218" t="s">
        <v>28</v>
      </c>
      <c r="C6" s="25">
        <f>C7/D3</f>
        <v>2.7967663011345296E-3</v>
      </c>
      <c r="D6" s="25">
        <f>C6</f>
        <v>2.7967663011345296E-3</v>
      </c>
      <c r="E6" s="25">
        <f>E7/D3</f>
        <v>0</v>
      </c>
      <c r="F6" s="25">
        <f>E6</f>
        <v>0</v>
      </c>
      <c r="G6" s="25">
        <f>SUM(D6:F6)</f>
        <v>2.7967663011345296E-3</v>
      </c>
    </row>
    <row r="7" spans="1:7" ht="12.75" customHeight="1" x14ac:dyDescent="0.2">
      <c r="A7" s="220"/>
      <c r="B7" s="219"/>
      <c r="C7" s="22">
        <f>'PLAN ORÇ'!I13</f>
        <v>1392.98</v>
      </c>
      <c r="D7" s="22">
        <f>C7</f>
        <v>1392.98</v>
      </c>
      <c r="E7" s="22">
        <v>0</v>
      </c>
      <c r="F7" s="22">
        <v>0</v>
      </c>
      <c r="G7" s="22">
        <f>ROUND(SUM(D7:F7),2)</f>
        <v>1392.98</v>
      </c>
    </row>
    <row r="8" spans="1:7" x14ac:dyDescent="0.2">
      <c r="A8" s="216">
        <v>2</v>
      </c>
      <c r="B8" s="218" t="s">
        <v>128</v>
      </c>
      <c r="C8" s="25">
        <f>C9/D3</f>
        <v>0.34354243837435039</v>
      </c>
      <c r="D8" s="25">
        <f>D9/D3</f>
        <v>0.17177121918717519</v>
      </c>
      <c r="E8" s="25">
        <f>E9/D3</f>
        <v>3.4354243837435045E-2</v>
      </c>
      <c r="F8" s="25">
        <f>F9/D3</f>
        <v>0.13741697534974018</v>
      </c>
      <c r="G8" s="25">
        <f>SUM(D8:F8)</f>
        <v>0.34354243837435039</v>
      </c>
    </row>
    <row r="9" spans="1:7" ht="12.75" customHeight="1" x14ac:dyDescent="0.2">
      <c r="A9" s="217"/>
      <c r="B9" s="221"/>
      <c r="C9" s="22">
        <f>'PLAN ORÇ'!I15</f>
        <v>171107.52000000002</v>
      </c>
      <c r="D9" s="22">
        <f>C9*0.5</f>
        <v>85553.760000000009</v>
      </c>
      <c r="E9" s="22">
        <f>C9*0.1</f>
        <v>17110.752000000004</v>
      </c>
      <c r="F9" s="22">
        <f>C9*0.4</f>
        <v>68443.008000000016</v>
      </c>
      <c r="G9" s="22">
        <f>ROUND(SUM(D9:F9),2)</f>
        <v>171107.52</v>
      </c>
    </row>
    <row r="10" spans="1:7" ht="12.75" customHeight="1" x14ac:dyDescent="0.2">
      <c r="A10" s="216">
        <v>3</v>
      </c>
      <c r="B10" s="218" t="s">
        <v>129</v>
      </c>
      <c r="C10" s="25">
        <f>C11/D3</f>
        <v>0.65366079532451504</v>
      </c>
      <c r="D10" s="25">
        <f>D11/D3</f>
        <v>0.19609823859735451</v>
      </c>
      <c r="E10" s="25">
        <f>E11/D3</f>
        <v>0.32683039766225752</v>
      </c>
      <c r="F10" s="25">
        <f>F11/D3</f>
        <v>0.13073215906490301</v>
      </c>
      <c r="G10" s="25">
        <f>SUM(D10:F10)</f>
        <v>0.65366079532451504</v>
      </c>
    </row>
    <row r="11" spans="1:7" x14ac:dyDescent="0.2">
      <c r="A11" s="217"/>
      <c r="B11" s="219"/>
      <c r="C11" s="22">
        <f>'PLAN ORÇ'!I24</f>
        <v>325567.5722</v>
      </c>
      <c r="D11" s="22">
        <f>C11*0.3</f>
        <v>97670.271659999999</v>
      </c>
      <c r="E11" s="22">
        <f>C11*0.5</f>
        <v>162783.7861</v>
      </c>
      <c r="F11" s="22">
        <f>C11*0.2</f>
        <v>65113.514439999999</v>
      </c>
      <c r="G11" s="22">
        <f>ROUND(SUM(D11:F11),2)</f>
        <v>325567.57</v>
      </c>
    </row>
    <row r="12" spans="1:7" x14ac:dyDescent="0.2">
      <c r="A12" s="212" t="s">
        <v>8</v>
      </c>
      <c r="B12" s="213"/>
      <c r="C12" s="57">
        <f>C6+C8+C10</f>
        <v>1</v>
      </c>
      <c r="D12" s="57">
        <f>D6+D8+D10</f>
        <v>0.37066622408566424</v>
      </c>
      <c r="E12" s="57">
        <f>E6+E8+E10</f>
        <v>0.36118464149969254</v>
      </c>
      <c r="F12" s="57">
        <f>F6+F8+F10</f>
        <v>0.26814913441464316</v>
      </c>
      <c r="G12" s="139">
        <f>SUM(D12:F12)</f>
        <v>1</v>
      </c>
    </row>
    <row r="13" spans="1:7" x14ac:dyDescent="0.2">
      <c r="A13" s="214"/>
      <c r="B13" s="215"/>
      <c r="C13" s="23">
        <f>C7+C9+C11</f>
        <v>498068.07220000005</v>
      </c>
      <c r="D13" s="23">
        <f>D7+D9+D11</f>
        <v>184617.01166000002</v>
      </c>
      <c r="E13" s="23">
        <f>E7+E9+E11</f>
        <v>179894.53810000001</v>
      </c>
      <c r="F13" s="23">
        <f>F9+F11</f>
        <v>133556.52244000003</v>
      </c>
      <c r="G13" s="23">
        <f>G7+G9+G11</f>
        <v>498068.07</v>
      </c>
    </row>
    <row r="14" spans="1:7" x14ac:dyDescent="0.2">
      <c r="A14" s="28"/>
      <c r="B14" s="53"/>
      <c r="C14" s="29"/>
      <c r="D14" s="29"/>
      <c r="E14" s="29"/>
      <c r="F14" s="29"/>
      <c r="G14" s="30"/>
    </row>
    <row r="17" spans="2:4" x14ac:dyDescent="0.2">
      <c r="B17" s="20"/>
    </row>
    <row r="18" spans="2:4" x14ac:dyDescent="0.2">
      <c r="B18" s="178" t="s">
        <v>21</v>
      </c>
      <c r="C18" s="179"/>
      <c r="D18" s="178" t="s">
        <v>21</v>
      </c>
    </row>
    <row r="19" spans="2:4" x14ac:dyDescent="0.2">
      <c r="B19" s="180" t="s">
        <v>87</v>
      </c>
      <c r="C19" s="179"/>
      <c r="D19" s="181" t="s">
        <v>65</v>
      </c>
    </row>
    <row r="20" spans="2:4" x14ac:dyDescent="0.2">
      <c r="B20" s="178" t="s">
        <v>89</v>
      </c>
      <c r="C20" s="179"/>
      <c r="D20" s="178" t="s">
        <v>66</v>
      </c>
    </row>
    <row r="24" spans="2:4" ht="12.75" customHeight="1" x14ac:dyDescent="0.2"/>
    <row r="25" spans="2:4" ht="43.5" customHeight="1" x14ac:dyDescent="0.2"/>
  </sheetData>
  <mergeCells count="8">
    <mergeCell ref="A12:B13"/>
    <mergeCell ref="A10:A11"/>
    <mergeCell ref="B10:B11"/>
    <mergeCell ref="A1:F1"/>
    <mergeCell ref="A6:A7"/>
    <mergeCell ref="B6:B7"/>
    <mergeCell ref="A8:A9"/>
    <mergeCell ref="B8:B9"/>
  </mergeCells>
  <phoneticPr fontId="22" type="noConversion"/>
  <printOptions horizontalCentered="1"/>
  <pageMargins left="0.78740157480314965" right="0.59055118110236227" top="1.5748031496062993" bottom="0.78740157480314965" header="0.31496062992125984" footer="0.31496062992125984"/>
  <pageSetup paperSize="9" scale="9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0DA17-BE05-4E63-A212-69C20F70068E}">
  <dimension ref="A1:J34"/>
  <sheetViews>
    <sheetView tabSelected="1" view="pageBreakPreview" zoomScale="110" zoomScaleNormal="100" zoomScaleSheetLayoutView="110" workbookViewId="0">
      <selection sqref="A1:J31"/>
    </sheetView>
  </sheetViews>
  <sheetFormatPr defaultRowHeight="12.75" x14ac:dyDescent="0.2"/>
  <cols>
    <col min="1" max="1" width="14.28515625" customWidth="1"/>
  </cols>
  <sheetData>
    <row r="1" spans="1:10" ht="16.5" x14ac:dyDescent="0.25">
      <c r="A1" s="222" t="s">
        <v>146</v>
      </c>
      <c r="B1" s="222"/>
      <c r="C1" s="222"/>
      <c r="D1" s="222"/>
      <c r="E1" s="222"/>
      <c r="F1" s="222"/>
      <c r="G1" s="222"/>
      <c r="H1" s="222"/>
      <c r="I1" s="222"/>
      <c r="J1" s="222"/>
    </row>
    <row r="3" spans="1:10" ht="19.5" x14ac:dyDescent="0.2">
      <c r="A3" s="223" t="s">
        <v>37</v>
      </c>
      <c r="B3" s="224"/>
      <c r="C3" s="224"/>
      <c r="D3" s="224"/>
      <c r="E3" s="224"/>
      <c r="F3" s="224"/>
      <c r="G3" s="224"/>
      <c r="H3" s="224"/>
      <c r="I3" s="224"/>
      <c r="J3" s="225"/>
    </row>
    <row r="4" spans="1:10" x14ac:dyDescent="0.2">
      <c r="A4" s="226" t="s">
        <v>38</v>
      </c>
      <c r="B4" s="226" t="s">
        <v>96</v>
      </c>
      <c r="C4" s="227" t="s">
        <v>97</v>
      </c>
      <c r="D4" s="227"/>
      <c r="E4" s="227"/>
      <c r="F4" s="227"/>
      <c r="G4" s="227"/>
      <c r="H4" s="227"/>
      <c r="I4" s="227"/>
      <c r="J4" s="228" t="s">
        <v>98</v>
      </c>
    </row>
    <row r="5" spans="1:10" x14ac:dyDescent="0.2">
      <c r="A5" s="226"/>
      <c r="B5" s="227"/>
      <c r="C5" s="231" t="s">
        <v>99</v>
      </c>
      <c r="D5" s="232"/>
      <c r="E5" s="232"/>
      <c r="F5" s="233"/>
      <c r="G5" s="231" t="s">
        <v>100</v>
      </c>
      <c r="H5" s="232"/>
      <c r="I5" s="233"/>
      <c r="J5" s="229"/>
    </row>
    <row r="6" spans="1:10" ht="56.25" x14ac:dyDescent="0.2">
      <c r="A6" s="226"/>
      <c r="B6" s="227"/>
      <c r="C6" s="142">
        <v>0.02</v>
      </c>
      <c r="D6" s="142">
        <v>0.03</v>
      </c>
      <c r="E6" s="142">
        <v>0.04</v>
      </c>
      <c r="F6" s="142">
        <v>0.05</v>
      </c>
      <c r="G6" s="141" t="s">
        <v>101</v>
      </c>
      <c r="H6" s="141" t="s">
        <v>102</v>
      </c>
      <c r="I6" s="141" t="s">
        <v>103</v>
      </c>
      <c r="J6" s="230"/>
    </row>
    <row r="7" spans="1:10" x14ac:dyDescent="0.2">
      <c r="A7" s="143" t="s">
        <v>39</v>
      </c>
      <c r="B7" s="144" t="s">
        <v>40</v>
      </c>
      <c r="C7" s="145">
        <v>1</v>
      </c>
      <c r="D7" s="145">
        <v>1</v>
      </c>
      <c r="E7" s="146">
        <v>0.7</v>
      </c>
      <c r="F7" s="145">
        <v>1</v>
      </c>
      <c r="G7" s="145">
        <v>1</v>
      </c>
      <c r="H7" s="145">
        <v>1</v>
      </c>
      <c r="I7" s="145">
        <v>1</v>
      </c>
      <c r="J7" s="147"/>
    </row>
    <row r="8" spans="1:10" ht="22.5" x14ac:dyDescent="0.2">
      <c r="A8" s="143" t="s">
        <v>41</v>
      </c>
      <c r="B8" s="144" t="s">
        <v>42</v>
      </c>
      <c r="C8" s="148">
        <v>4.6699999999999998E-2</v>
      </c>
      <c r="D8" s="148">
        <v>4.6699999999999998E-2</v>
      </c>
      <c r="E8" s="149">
        <v>3.7999999999999999E-2</v>
      </c>
      <c r="F8" s="148">
        <v>4.6699999999999998E-2</v>
      </c>
      <c r="G8" s="148">
        <v>3.4200000000000001E-2</v>
      </c>
      <c r="H8" s="148">
        <v>4.0099999999999997E-2</v>
      </c>
      <c r="I8" s="148">
        <v>3.4200000000000001E-2</v>
      </c>
      <c r="J8" s="147" t="s">
        <v>40</v>
      </c>
    </row>
    <row r="9" spans="1:10" x14ac:dyDescent="0.2">
      <c r="A9" s="143" t="s">
        <v>43</v>
      </c>
      <c r="B9" s="144" t="s">
        <v>44</v>
      </c>
      <c r="C9" s="148">
        <v>7.5299999999999992E-2</v>
      </c>
      <c r="D9" s="148">
        <v>7.5299999999999992E-2</v>
      </c>
      <c r="E9" s="149">
        <v>6.6400000000000001E-2</v>
      </c>
      <c r="F9" s="148">
        <v>7.5299999999999992E-2</v>
      </c>
      <c r="G9" s="150">
        <v>4.9399999999999999E-2</v>
      </c>
      <c r="H9" s="148">
        <v>6.6400000000000001E-2</v>
      </c>
      <c r="I9" s="150">
        <v>4.9399999999999999E-2</v>
      </c>
      <c r="J9" s="147" t="s">
        <v>40</v>
      </c>
    </row>
    <row r="10" spans="1:10" ht="22.5" x14ac:dyDescent="0.2">
      <c r="A10" s="143" t="s">
        <v>45</v>
      </c>
      <c r="B10" s="144" t="s">
        <v>46</v>
      </c>
      <c r="C10" s="148">
        <v>9.6469999999999993E-3</v>
      </c>
      <c r="D10" s="148">
        <v>9.6469999999999993E-3</v>
      </c>
      <c r="E10" s="149">
        <v>1.0200000000000001E-2</v>
      </c>
      <c r="F10" s="148">
        <v>9.6469999999999993E-3</v>
      </c>
      <c r="G10" s="148">
        <v>9.6469999999999993E-3</v>
      </c>
      <c r="H10" s="148">
        <v>9.6469999999999993E-3</v>
      </c>
      <c r="I10" s="148">
        <v>9.6469999999999993E-3</v>
      </c>
      <c r="J10" s="147" t="s">
        <v>40</v>
      </c>
    </row>
    <row r="11" spans="1:10" ht="33.75" x14ac:dyDescent="0.2">
      <c r="A11" s="143" t="s">
        <v>47</v>
      </c>
      <c r="B11" s="151"/>
      <c r="C11" s="152">
        <f>SUM(C12:C13)</f>
        <v>1.7100000000000001E-2</v>
      </c>
      <c r="D11" s="152">
        <f t="shared" ref="D11:I11" si="0">SUM(D12:D13)</f>
        <v>1.7100000000000001E-2</v>
      </c>
      <c r="E11" s="153">
        <f>SUM(E12:E13)</f>
        <v>8.2000000000000007E-3</v>
      </c>
      <c r="F11" s="152">
        <f t="shared" si="0"/>
        <v>1.7100000000000001E-2</v>
      </c>
      <c r="G11" s="152">
        <f t="shared" si="0"/>
        <v>1.3000000000000001E-2</v>
      </c>
      <c r="H11" s="152">
        <f t="shared" si="0"/>
        <v>8.2000000000000007E-3</v>
      </c>
      <c r="I11" s="152">
        <f t="shared" si="0"/>
        <v>1.3000000000000001E-2</v>
      </c>
      <c r="J11" s="154" t="s">
        <v>40</v>
      </c>
    </row>
    <row r="12" spans="1:10" ht="22.5" x14ac:dyDescent="0.2">
      <c r="A12" s="143" t="s">
        <v>48</v>
      </c>
      <c r="B12" s="144" t="s">
        <v>49</v>
      </c>
      <c r="C12" s="148">
        <v>7.4000000000000003E-3</v>
      </c>
      <c r="D12" s="148">
        <v>7.4000000000000003E-3</v>
      </c>
      <c r="E12" s="149">
        <v>3.2000000000000002E-3</v>
      </c>
      <c r="F12" s="148">
        <v>7.4000000000000003E-3</v>
      </c>
      <c r="G12" s="148">
        <v>5.3E-3</v>
      </c>
      <c r="H12" s="148">
        <v>3.2000000000000002E-3</v>
      </c>
      <c r="I12" s="148">
        <v>5.3E-3</v>
      </c>
      <c r="J12" s="147" t="s">
        <v>40</v>
      </c>
    </row>
    <row r="13" spans="1:10" x14ac:dyDescent="0.2">
      <c r="A13" s="143" t="s">
        <v>50</v>
      </c>
      <c r="B13" s="144" t="s">
        <v>51</v>
      </c>
      <c r="C13" s="148">
        <v>9.7000000000000003E-3</v>
      </c>
      <c r="D13" s="148">
        <v>9.7000000000000003E-3</v>
      </c>
      <c r="E13" s="149">
        <v>5.0000000000000001E-3</v>
      </c>
      <c r="F13" s="148">
        <v>9.7000000000000003E-3</v>
      </c>
      <c r="G13" s="148">
        <v>7.7000000000000002E-3</v>
      </c>
      <c r="H13" s="148">
        <v>5.0000000000000001E-3</v>
      </c>
      <c r="I13" s="148">
        <v>7.7000000000000002E-3</v>
      </c>
      <c r="J13" s="147" t="s">
        <v>40</v>
      </c>
    </row>
    <row r="14" spans="1:10" x14ac:dyDescent="0.2">
      <c r="A14" s="143" t="s">
        <v>52</v>
      </c>
      <c r="B14" s="144" t="s">
        <v>53</v>
      </c>
      <c r="C14" s="152">
        <f t="shared" ref="C14:I14" si="1">SUM(C15:C17)</f>
        <v>5.0499999999999996E-2</v>
      </c>
      <c r="D14" s="152">
        <f t="shared" si="1"/>
        <v>5.7499999999999996E-2</v>
      </c>
      <c r="E14" s="153">
        <f>SUM(E15:E17)</f>
        <v>6.4500000000000002E-2</v>
      </c>
      <c r="F14" s="152">
        <f t="shared" si="1"/>
        <v>7.1499999999999994E-2</v>
      </c>
      <c r="G14" s="152">
        <f t="shared" si="1"/>
        <v>3.6499999999999998E-2</v>
      </c>
      <c r="H14" s="152">
        <f t="shared" si="1"/>
        <v>6.1499999999999999E-2</v>
      </c>
      <c r="I14" s="152">
        <f t="shared" si="1"/>
        <v>6.1499999999999999E-2</v>
      </c>
      <c r="J14" s="154" t="s">
        <v>54</v>
      </c>
    </row>
    <row r="15" spans="1:10" x14ac:dyDescent="0.2">
      <c r="A15" s="143" t="s">
        <v>55</v>
      </c>
      <c r="B15" s="151" t="s">
        <v>104</v>
      </c>
      <c r="C15" s="155">
        <v>1.3999999999999999E-2</v>
      </c>
      <c r="D15" s="155">
        <v>2.0999999999999998E-2</v>
      </c>
      <c r="E15" s="149">
        <v>2.8000000000000001E-2</v>
      </c>
      <c r="F15" s="155">
        <v>3.4999999999999996E-2</v>
      </c>
      <c r="G15" s="155" t="s">
        <v>22</v>
      </c>
      <c r="H15" s="155">
        <v>2.5000000000000001E-2</v>
      </c>
      <c r="I15" s="155">
        <v>2.5000000000000001E-2</v>
      </c>
      <c r="J15" s="147" t="s">
        <v>54</v>
      </c>
    </row>
    <row r="16" spans="1:10" x14ac:dyDescent="0.2">
      <c r="A16" s="143" t="s">
        <v>56</v>
      </c>
      <c r="B16" s="151" t="s">
        <v>56</v>
      </c>
      <c r="C16" s="148">
        <v>6.4999999999999997E-3</v>
      </c>
      <c r="D16" s="148">
        <v>6.4999999999999997E-3</v>
      </c>
      <c r="E16" s="149">
        <v>6.4999999999999997E-3</v>
      </c>
      <c r="F16" s="148">
        <v>6.4999999999999997E-3</v>
      </c>
      <c r="G16" s="148">
        <v>6.4999999999999997E-3</v>
      </c>
      <c r="H16" s="148">
        <v>6.4999999999999997E-3</v>
      </c>
      <c r="I16" s="148">
        <v>6.4999999999999997E-3</v>
      </c>
      <c r="J16" s="147" t="s">
        <v>54</v>
      </c>
    </row>
    <row r="17" spans="1:10" x14ac:dyDescent="0.2">
      <c r="A17" s="143" t="s">
        <v>57</v>
      </c>
      <c r="B17" s="151" t="s">
        <v>22</v>
      </c>
      <c r="C17" s="148">
        <v>0.03</v>
      </c>
      <c r="D17" s="148">
        <v>0.03</v>
      </c>
      <c r="E17" s="149">
        <v>0.03</v>
      </c>
      <c r="F17" s="148">
        <v>0.03</v>
      </c>
      <c r="G17" s="148">
        <v>0.03</v>
      </c>
      <c r="H17" s="148">
        <v>0.03</v>
      </c>
      <c r="I17" s="148">
        <v>0.03</v>
      </c>
      <c r="J17" s="147" t="s">
        <v>54</v>
      </c>
    </row>
    <row r="18" spans="1:10" x14ac:dyDescent="0.2">
      <c r="A18" s="143" t="s">
        <v>58</v>
      </c>
      <c r="B18" s="151" t="s">
        <v>59</v>
      </c>
      <c r="C18" s="156">
        <v>0</v>
      </c>
      <c r="D18" s="156">
        <v>0</v>
      </c>
      <c r="E18" s="157">
        <v>0</v>
      </c>
      <c r="F18" s="156">
        <v>0</v>
      </c>
      <c r="G18" s="156">
        <v>0</v>
      </c>
      <c r="H18" s="156">
        <v>0</v>
      </c>
      <c r="I18" s="156">
        <v>0</v>
      </c>
      <c r="J18" s="147" t="s">
        <v>54</v>
      </c>
    </row>
    <row r="19" spans="1:10" x14ac:dyDescent="0.2">
      <c r="A19" s="234"/>
      <c r="B19" s="235"/>
      <c r="C19" s="235"/>
      <c r="D19" s="235"/>
      <c r="E19" s="235"/>
      <c r="F19" s="235"/>
      <c r="G19" s="235"/>
      <c r="H19" s="235"/>
      <c r="I19" s="235"/>
      <c r="J19" s="236"/>
    </row>
    <row r="20" spans="1:10" x14ac:dyDescent="0.2">
      <c r="A20" s="237" t="s">
        <v>60</v>
      </c>
      <c r="B20" s="238"/>
      <c r="C20" s="241" t="s">
        <v>61</v>
      </c>
      <c r="D20" s="242"/>
      <c r="E20" s="242"/>
      <c r="F20" s="242"/>
      <c r="G20" s="242"/>
      <c r="H20" s="242"/>
      <c r="I20" s="242"/>
      <c r="J20" s="243"/>
    </row>
    <row r="21" spans="1:10" x14ac:dyDescent="0.2">
      <c r="A21" s="239"/>
      <c r="B21" s="240"/>
      <c r="C21" s="244" t="s">
        <v>62</v>
      </c>
      <c r="D21" s="245"/>
      <c r="E21" s="245"/>
      <c r="F21" s="245"/>
      <c r="G21" s="245"/>
      <c r="H21" s="245"/>
      <c r="I21" s="245"/>
      <c r="J21" s="246"/>
    </row>
    <row r="22" spans="1:10" x14ac:dyDescent="0.2">
      <c r="A22" s="247" t="s">
        <v>105</v>
      </c>
      <c r="B22" s="248"/>
      <c r="C22" s="158">
        <f>(1+(C8+C11))*(1+C10)*(1+C9)-1</f>
        <v>0.15493938323858014</v>
      </c>
      <c r="D22" s="158">
        <f t="shared" ref="D22:I22" si="2">(1+(D8+D11))*(1+D10)*(1+D9)-1</f>
        <v>0.15493938323858014</v>
      </c>
      <c r="E22" s="159">
        <f>(1+(E8+E11))*(1+E10)*(1+E9)-1</f>
        <v>0.12704749033599994</v>
      </c>
      <c r="F22" s="158">
        <f t="shared" si="2"/>
        <v>0.15493938323858014</v>
      </c>
      <c r="G22" s="158">
        <f t="shared" si="2"/>
        <v>0.10953307391695954</v>
      </c>
      <c r="H22" s="158">
        <f t="shared" si="2"/>
        <v>0.12869156998664</v>
      </c>
      <c r="I22" s="158">
        <f t="shared" si="2"/>
        <v>0.10953307391695954</v>
      </c>
      <c r="J22" s="249"/>
    </row>
    <row r="23" spans="1:10" x14ac:dyDescent="0.2">
      <c r="A23" s="247" t="s">
        <v>106</v>
      </c>
      <c r="B23" s="248"/>
      <c r="C23" s="158">
        <f>(1-(C14+C18))</f>
        <v>0.94950000000000001</v>
      </c>
      <c r="D23" s="158">
        <f t="shared" ref="D23:I23" si="3">(1-(D14+D18))</f>
        <v>0.9425</v>
      </c>
      <c r="E23" s="159">
        <f>(1-(E14+E18))</f>
        <v>0.9355</v>
      </c>
      <c r="F23" s="158">
        <f t="shared" si="3"/>
        <v>0.92849999999999999</v>
      </c>
      <c r="G23" s="158">
        <f t="shared" si="3"/>
        <v>0.96350000000000002</v>
      </c>
      <c r="H23" s="158">
        <f t="shared" si="3"/>
        <v>0.9385</v>
      </c>
      <c r="I23" s="158">
        <f t="shared" si="3"/>
        <v>0.9385</v>
      </c>
      <c r="J23" s="250"/>
    </row>
    <row r="24" spans="1:10" x14ac:dyDescent="0.2">
      <c r="A24" s="252" t="s">
        <v>107</v>
      </c>
      <c r="B24" s="253"/>
      <c r="C24" s="256">
        <f>(1+C22)/C23-1</f>
        <v>0.21636585912436024</v>
      </c>
      <c r="D24" s="256">
        <f t="shared" ref="D24:I24" si="4">(1+D22)/D23-1</f>
        <v>0.22539987611520429</v>
      </c>
      <c r="E24" s="260">
        <f>(1+E22)/E23-1</f>
        <v>0.20475413183965796</v>
      </c>
      <c r="F24" s="256">
        <f t="shared" si="4"/>
        <v>0.24387655706901468</v>
      </c>
      <c r="G24" s="256">
        <f t="shared" si="4"/>
        <v>0.15156520385776795</v>
      </c>
      <c r="H24" s="256">
        <f t="shared" si="4"/>
        <v>0.20265484282007451</v>
      </c>
      <c r="I24" s="256">
        <f t="shared" si="4"/>
        <v>0.18224088856362242</v>
      </c>
      <c r="J24" s="250"/>
    </row>
    <row r="25" spans="1:10" x14ac:dyDescent="0.2">
      <c r="A25" s="254"/>
      <c r="B25" s="255"/>
      <c r="C25" s="256"/>
      <c r="D25" s="256"/>
      <c r="E25" s="260"/>
      <c r="F25" s="256"/>
      <c r="G25" s="256"/>
      <c r="H25" s="256"/>
      <c r="I25" s="256"/>
      <c r="J25" s="251"/>
    </row>
    <row r="26" spans="1:10" x14ac:dyDescent="0.2">
      <c r="A26" s="261" t="s">
        <v>63</v>
      </c>
      <c r="B26" s="262"/>
      <c r="C26" s="262"/>
      <c r="D26" s="262"/>
      <c r="E26" s="262"/>
      <c r="F26" s="262"/>
      <c r="G26" s="262"/>
      <c r="H26" s="262"/>
      <c r="I26" s="262"/>
      <c r="J26" s="263"/>
    </row>
    <row r="27" spans="1:10" ht="72" customHeight="1" x14ac:dyDescent="0.2">
      <c r="A27" s="257" t="s">
        <v>108</v>
      </c>
      <c r="B27" s="258"/>
      <c r="C27" s="258"/>
      <c r="D27" s="258"/>
      <c r="E27" s="258"/>
      <c r="F27" s="258"/>
      <c r="G27" s="258"/>
      <c r="H27" s="258"/>
      <c r="I27" s="258"/>
      <c r="J27" s="259"/>
    </row>
    <row r="28" spans="1:10" ht="58.5" customHeight="1" x14ac:dyDescent="0.2">
      <c r="A28" s="160"/>
      <c r="B28" s="160"/>
      <c r="C28" s="11"/>
      <c r="D28" s="11"/>
      <c r="E28" s="11"/>
      <c r="F28" s="11"/>
      <c r="G28" s="11"/>
      <c r="H28" s="11"/>
    </row>
    <row r="29" spans="1:10" x14ac:dyDescent="0.2">
      <c r="A29" s="36" t="s">
        <v>93</v>
      </c>
      <c r="B29" s="182"/>
      <c r="C29" s="11"/>
      <c r="D29" s="11"/>
      <c r="E29" s="11"/>
      <c r="F29" s="11"/>
      <c r="G29" s="11"/>
    </row>
    <row r="30" spans="1:10" x14ac:dyDescent="0.2">
      <c r="A30" s="14" t="s">
        <v>87</v>
      </c>
      <c r="B30" s="14"/>
      <c r="C30" s="11"/>
      <c r="D30" s="11"/>
      <c r="E30" s="11"/>
      <c r="F30" s="11"/>
      <c r="G30" s="11"/>
      <c r="H30" s="11"/>
      <c r="I30" s="11"/>
      <c r="J30" s="11"/>
    </row>
    <row r="31" spans="1:10" x14ac:dyDescent="0.2">
      <c r="A31" s="5" t="s">
        <v>92</v>
      </c>
      <c r="B31" s="183"/>
      <c r="C31" s="11"/>
      <c r="D31" s="11"/>
      <c r="E31" s="11"/>
      <c r="F31" s="11"/>
      <c r="G31" s="11"/>
      <c r="H31" s="11"/>
      <c r="I31" s="11"/>
      <c r="J31" s="11"/>
    </row>
    <row r="32" spans="1:10" x14ac:dyDescent="0.2">
      <c r="A32" s="54"/>
      <c r="B32" s="11"/>
      <c r="C32" s="11"/>
      <c r="D32" s="11"/>
      <c r="E32" s="11"/>
      <c r="F32" s="11"/>
      <c r="G32" s="11"/>
      <c r="H32" s="11"/>
      <c r="I32" s="11"/>
      <c r="J32" s="11"/>
    </row>
    <row r="33" spans="1:10" x14ac:dyDescent="0.2">
      <c r="A33" s="11"/>
      <c r="B33" s="54"/>
      <c r="C33" s="11"/>
      <c r="D33" s="11"/>
      <c r="E33" s="11"/>
      <c r="F33" s="11"/>
      <c r="G33" s="11"/>
      <c r="H33" s="11"/>
      <c r="I33" s="11"/>
      <c r="J33" s="11"/>
    </row>
    <row r="34" spans="1:10" x14ac:dyDescent="0.2">
      <c r="A34" s="11"/>
      <c r="B34" s="54"/>
      <c r="C34" s="11"/>
      <c r="D34" s="11"/>
      <c r="E34" s="11"/>
      <c r="F34" s="11"/>
      <c r="G34" s="11"/>
      <c r="H34" s="11"/>
      <c r="I34" s="11"/>
      <c r="J34" s="11"/>
    </row>
  </sheetData>
  <mergeCells count="25">
    <mergeCell ref="A27:J27"/>
    <mergeCell ref="E24:E25"/>
    <mergeCell ref="F24:F25"/>
    <mergeCell ref="G24:G25"/>
    <mergeCell ref="H24:H25"/>
    <mergeCell ref="I24:I25"/>
    <mergeCell ref="A26:J26"/>
    <mergeCell ref="A19:J19"/>
    <mergeCell ref="A20:B21"/>
    <mergeCell ref="C20:J20"/>
    <mergeCell ref="C21:J21"/>
    <mergeCell ref="A22:B22"/>
    <mergeCell ref="J22:J25"/>
    <mergeCell ref="A23:B23"/>
    <mergeCell ref="A24:B25"/>
    <mergeCell ref="C24:C25"/>
    <mergeCell ref="D24:D25"/>
    <mergeCell ref="A1:J1"/>
    <mergeCell ref="A3:J3"/>
    <mergeCell ref="A4:A6"/>
    <mergeCell ref="B4:B6"/>
    <mergeCell ref="C4:I4"/>
    <mergeCell ref="J4:J6"/>
    <mergeCell ref="C5:F5"/>
    <mergeCell ref="G5:I5"/>
  </mergeCells>
  <pageMargins left="0.511811024" right="0.511811024" top="0.78740157499999996" bottom="0.78740157499999996" header="0.31496062000000002" footer="0.31496062000000002"/>
  <pageSetup paperSize="9" scale="9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7</vt:i4>
      </vt:variant>
    </vt:vector>
  </HeadingPairs>
  <TitlesOfParts>
    <vt:vector size="11" baseType="lpstr">
      <vt:lpstr>PLAN ORÇ</vt:lpstr>
      <vt:lpstr>MM CALC</vt:lpstr>
      <vt:lpstr>CRON</vt:lpstr>
      <vt:lpstr>BDI</vt:lpstr>
      <vt:lpstr>BDI!Area_de_impressao</vt:lpstr>
      <vt:lpstr>CRON!Area_de_impressao</vt:lpstr>
      <vt:lpstr>'MM CALC'!Area_de_impressao</vt:lpstr>
      <vt:lpstr>'PLAN ORÇ'!Area_de_impressao</vt:lpstr>
      <vt:lpstr>Fonte</vt:lpstr>
      <vt:lpstr>'MM CALC'!Titulos_de_impressao</vt:lpstr>
      <vt:lpstr>'PLAN ORÇ'!Titulos_de_impressao</vt:lpstr>
    </vt:vector>
  </TitlesOfParts>
  <Company>EMPRESARIAL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2025-10-21T18:47:29Z</cp:lastPrinted>
  <dcterms:created xsi:type="dcterms:W3CDTF">2010-03-02T12:32:19Z</dcterms:created>
  <dcterms:modified xsi:type="dcterms:W3CDTF">2025-10-21T19:42:26Z</dcterms:modified>
</cp:coreProperties>
</file>